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resbank-my.sharepoint.com/personal/sibongile_mbebe_resbank_co_za/Documents/Desktop/600610700/for sign-off/"/>
    </mc:Choice>
  </mc:AlternateContent>
  <xr:revisionPtr revIDLastSave="1" documentId="8_{C9280564-44E0-4DDE-855F-FFAC9A5581B1}" xr6:coauthVersionLast="47" xr6:coauthVersionMax="47" xr10:uidLastSave="{BE3F2DB8-E583-485B-AE64-9701AC9EABEB}"/>
  <bookViews>
    <workbookView xWindow="-110" yWindow="-110" windowWidth="19420" windowHeight="10420" xr2:uid="{7F77170E-49B6-4CD8-AE00-F1F9D7360069}"/>
  </bookViews>
  <sheets>
    <sheet name="BA700"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7" i="2" l="1"/>
  <c r="E408" i="2" l="1"/>
  <c r="E368" i="2" s="1"/>
  <c r="E403" i="2"/>
  <c r="E389" i="2"/>
  <c r="E384" i="2"/>
  <c r="E369" i="2"/>
  <c r="H352" i="2"/>
  <c r="H351" i="2"/>
  <c r="H350" i="2"/>
  <c r="H349" i="2"/>
  <c r="H348" i="2"/>
  <c r="E343" i="2"/>
  <c r="E335" i="2"/>
  <c r="G323" i="2"/>
  <c r="F323" i="2"/>
  <c r="E323" i="2"/>
  <c r="E289" i="2"/>
  <c r="E275" i="2"/>
  <c r="E271" i="2"/>
  <c r="E268" i="2"/>
  <c r="E251" i="2"/>
  <c r="E247" i="2"/>
  <c r="E244" i="2"/>
  <c r="E252" i="2" s="1"/>
  <c r="E236" i="2"/>
  <c r="E227" i="2"/>
  <c r="E222" i="2"/>
  <c r="E220" i="2"/>
  <c r="E204" i="2"/>
  <c r="E200" i="2"/>
  <c r="E196" i="2"/>
  <c r="E193" i="2"/>
  <c r="E194" i="2"/>
  <c r="E190" i="2"/>
  <c r="E184" i="2"/>
  <c r="E180" i="2"/>
  <c r="E165" i="2"/>
  <c r="E138" i="2"/>
  <c r="E119" i="2"/>
  <c r="E93" i="2"/>
  <c r="E89" i="2"/>
  <c r="E68" i="2"/>
  <c r="H58" i="2"/>
  <c r="G26" i="2"/>
  <c r="G28" i="2" s="1"/>
  <c r="J19" i="2"/>
  <c r="H19" i="2"/>
  <c r="I19" i="2"/>
  <c r="G19" i="2"/>
  <c r="E19" i="2"/>
  <c r="F19" i="2"/>
  <c r="L17" i="2"/>
  <c r="L12" i="2"/>
  <c r="L11" i="2"/>
  <c r="L14" i="2"/>
  <c r="G32" i="2" l="1"/>
  <c r="L13" i="2"/>
  <c r="E257" i="2"/>
  <c r="E260" i="2" s="1"/>
  <c r="I20" i="2" l="1"/>
  <c r="G20" i="2"/>
  <c r="H20" i="2"/>
  <c r="E255" i="2"/>
  <c r="F20" i="2"/>
  <c r="E20" i="2"/>
  <c r="J20" i="2"/>
  <c r="E256" i="2"/>
  <c r="E259" i="2" s="1"/>
  <c r="E101" i="2" l="1"/>
  <c r="E258" i="2"/>
  <c r="H354" i="2"/>
  <c r="E26" i="2"/>
  <c r="E28" i="2"/>
  <c r="E32" i="2" l="1"/>
  <c r="H353" i="2"/>
  <c r="G348" i="2"/>
  <c r="G350" i="2" s="1"/>
  <c r="F348" i="2"/>
  <c r="F352" i="2" s="1"/>
  <c r="E348" i="2"/>
  <c r="E349" i="2" s="1"/>
  <c r="E99" i="2"/>
  <c r="E279" i="2"/>
  <c r="E103" i="2" s="1"/>
  <c r="E278" i="2"/>
  <c r="E97" i="2"/>
  <c r="E95" i="2"/>
  <c r="E94" i="2"/>
  <c r="E92" i="2"/>
  <c r="E91" i="2"/>
  <c r="E90" i="2"/>
  <c r="E67" i="2"/>
  <c r="E64" i="2" s="1"/>
  <c r="E78" i="2" s="1"/>
  <c r="E96" i="2"/>
  <c r="F26" i="2"/>
  <c r="D19" i="2"/>
  <c r="D20" i="2" s="1"/>
  <c r="D25" i="2" s="1"/>
  <c r="D26" i="2" s="1"/>
  <c r="D27" i="2" s="1"/>
  <c r="D28" i="2" s="1"/>
  <c r="D29" i="2" s="1"/>
  <c r="D30" i="2" s="1"/>
  <c r="D31" i="2" s="1"/>
  <c r="D32" i="2" s="1"/>
  <c r="D33" i="2" s="1"/>
  <c r="D45" i="2" s="1"/>
  <c r="D46" i="2" s="1"/>
  <c r="D47" i="2" s="1"/>
  <c r="D48" i="2" s="1"/>
  <c r="D49" i="2" s="1"/>
  <c r="D50" i="2" s="1"/>
  <c r="D51" i="2" s="1"/>
  <c r="D58" i="2" s="1"/>
  <c r="D64" i="2" s="1"/>
  <c r="D65" i="2" s="1"/>
  <c r="D66" i="2" s="1"/>
  <c r="D67" i="2" s="1"/>
  <c r="D68" i="2" s="1"/>
  <c r="D69" i="2" s="1"/>
  <c r="D70" i="2" s="1"/>
  <c r="D71" i="2" s="1"/>
  <c r="D72" i="2" s="1"/>
  <c r="D73" i="2" s="1"/>
  <c r="D74" i="2" s="1"/>
  <c r="D75" i="2" s="1"/>
  <c r="D76" i="2" s="1"/>
  <c r="D77" i="2" s="1"/>
  <c r="D78" i="2" s="1"/>
  <c r="E88" i="2" l="1"/>
  <c r="E100" i="2" s="1"/>
  <c r="E126" i="2"/>
  <c r="F28" i="2"/>
  <c r="D88" i="2"/>
  <c r="D89" i="2" s="1"/>
  <c r="D90" i="2" s="1"/>
  <c r="D91" i="2" s="1"/>
  <c r="D92" i="2" s="1"/>
  <c r="D93" i="2" s="1"/>
  <c r="D94" i="2" s="1"/>
  <c r="D95" i="2" s="1"/>
  <c r="D96" i="2" s="1"/>
  <c r="D97" i="2" s="1"/>
  <c r="D98" i="2" s="1"/>
  <c r="D99" i="2" s="1"/>
  <c r="D100" i="2" s="1"/>
  <c r="D101" i="2" s="1"/>
  <c r="D102" i="2" s="1"/>
  <c r="D103" i="2" s="1"/>
  <c r="D104" i="2" s="1"/>
  <c r="D105" i="2" s="1"/>
  <c r="D106" i="2" s="1"/>
  <c r="D107" i="2" s="1"/>
  <c r="D108" i="2" s="1"/>
  <c r="D109" i="2" s="1"/>
  <c r="D110" i="2" s="1"/>
  <c r="D119" i="2" s="1"/>
  <c r="D120" i="2" s="1"/>
  <c r="D121" i="2" s="1"/>
  <c r="D122" i="2" s="1"/>
  <c r="D123" i="2" s="1"/>
  <c r="D124" i="2" s="1"/>
  <c r="D125" i="2" s="1"/>
  <c r="D126" i="2" s="1"/>
  <c r="D127" i="2" s="1"/>
  <c r="D128" i="2" s="1"/>
  <c r="D129" i="2" s="1"/>
  <c r="D138" i="2" s="1"/>
  <c r="D139" i="2" s="1"/>
  <c r="D140" i="2" s="1"/>
  <c r="D141" i="2" s="1"/>
  <c r="D142" i="2" s="1"/>
  <c r="D143" i="2" s="1"/>
  <c r="D144" i="2" s="1"/>
  <c r="D145" i="2" s="1"/>
  <c r="D146" i="2" s="1"/>
  <c r="D147" i="2" s="1"/>
  <c r="E144" i="2"/>
  <c r="E145" i="2" s="1"/>
  <c r="G351" i="2"/>
  <c r="G352" i="2"/>
  <c r="F349" i="2"/>
  <c r="G349" i="2"/>
  <c r="E351" i="2"/>
  <c r="F351" i="2"/>
  <c r="E350" i="2"/>
  <c r="F350" i="2"/>
  <c r="E352" i="2"/>
  <c r="E102" i="2" l="1"/>
  <c r="E253" i="2"/>
  <c r="F32" i="2"/>
  <c r="D158" i="2"/>
  <c r="D160" i="2" s="1"/>
  <c r="D161" i="2" s="1"/>
  <c r="D162" i="2" s="1"/>
  <c r="D163" i="2" s="1"/>
  <c r="D164" i="2" s="1"/>
  <c r="D165" i="2" s="1"/>
  <c r="D171" i="2" s="1"/>
  <c r="D172" i="2" s="1"/>
  <c r="D178" i="2" s="1"/>
  <c r="D179" i="2" s="1"/>
  <c r="D180" i="2" s="1"/>
  <c r="D182" i="2" s="1"/>
  <c r="D183" i="2" s="1"/>
  <c r="D184" i="2" s="1"/>
  <c r="D186" i="2" s="1"/>
  <c r="D187" i="2" s="1"/>
  <c r="D189" i="2" s="1"/>
  <c r="D190" i="2" s="1"/>
  <c r="D191" i="2" s="1"/>
  <c r="D192" i="2" s="1"/>
  <c r="D193" i="2" s="1"/>
  <c r="D194" i="2" s="1"/>
  <c r="D197" i="2" s="1"/>
  <c r="D198" i="2" s="1"/>
  <c r="D199" i="2" s="1"/>
  <c r="D200" i="2" s="1"/>
  <c r="D201" i="2" s="1"/>
  <c r="D202" i="2" s="1"/>
  <c r="D203" i="2" s="1"/>
  <c r="D204" i="2" s="1"/>
  <c r="D205" i="2" s="1"/>
  <c r="D206" i="2" s="1"/>
  <c r="D207" i="2" s="1"/>
  <c r="D213" i="2" s="1"/>
  <c r="D214" i="2" s="1"/>
  <c r="D215" i="2" s="1"/>
  <c r="D218" i="2" s="1"/>
  <c r="D219" i="2" s="1"/>
  <c r="D220" i="2" s="1"/>
  <c r="D222" i="2" s="1"/>
  <c r="D223" i="2" s="1"/>
  <c r="D224" i="2" s="1"/>
  <c r="D225" i="2" s="1"/>
  <c r="E127" i="2"/>
  <c r="E125" i="2" s="1"/>
  <c r="E276" i="2" l="1"/>
  <c r="E290" i="2"/>
  <c r="E291" i="2" s="1"/>
  <c r="D226" i="2"/>
  <c r="D227" i="2" s="1"/>
  <c r="D229" i="2" s="1"/>
  <c r="D230" i="2" s="1"/>
  <c r="D231" i="2" s="1"/>
  <c r="D233" i="2" s="1"/>
  <c r="D234" i="2" s="1"/>
  <c r="D235" i="2" s="1"/>
  <c r="D236" i="2" s="1"/>
  <c r="D242" i="2" s="1"/>
  <c r="D243" i="2" s="1"/>
  <c r="D244" i="2" s="1"/>
  <c r="D245" i="2" s="1"/>
  <c r="D246" i="2" s="1"/>
  <c r="D247" i="2" s="1"/>
  <c r="D248" i="2" s="1"/>
  <c r="D249" i="2" s="1"/>
  <c r="D250" i="2" s="1"/>
  <c r="D251" i="2" s="1"/>
  <c r="D252" i="2" s="1"/>
  <c r="D253" i="2" s="1"/>
  <c r="D254" i="2" s="1"/>
  <c r="D255" i="2" s="1"/>
  <c r="D256" i="2" s="1"/>
  <c r="D257" i="2" s="1"/>
  <c r="D258" i="2" s="1"/>
  <c r="D259" i="2" s="1"/>
  <c r="D260" i="2" s="1"/>
  <c r="D261" i="2" s="1"/>
  <c r="D262" i="2" s="1"/>
  <c r="D263" i="2" s="1"/>
  <c r="D264" i="2" s="1"/>
  <c r="D266" i="2" s="1"/>
  <c r="D267" i="2" s="1"/>
  <c r="D268" i="2" s="1"/>
  <c r="D269" i="2" s="1"/>
  <c r="D270" i="2" s="1"/>
  <c r="D271" i="2" s="1"/>
  <c r="D272" i="2" s="1"/>
  <c r="D273" i="2" s="1"/>
  <c r="D274" i="2" s="1"/>
  <c r="D275" i="2" s="1"/>
  <c r="D276" i="2" s="1"/>
  <c r="D277" i="2" s="1"/>
  <c r="D278" i="2" s="1"/>
  <c r="D279" i="2" s="1"/>
  <c r="D287" i="2" s="1"/>
  <c r="D288" i="2" s="1"/>
  <c r="D289" i="2" s="1"/>
  <c r="D290" i="2" s="1"/>
  <c r="D291" i="2" s="1"/>
  <c r="D293" i="2" s="1"/>
  <c r="D294" i="2" s="1"/>
  <c r="D295" i="2" s="1"/>
  <c r="D297" i="2" s="1"/>
  <c r="D298" i="2" s="1"/>
  <c r="D299" i="2" s="1"/>
  <c r="D300" i="2" s="1"/>
  <c r="D301" i="2" s="1"/>
  <c r="D303" i="2" s="1"/>
  <c r="D304" i="2" s="1"/>
  <c r="D305" i="2" s="1"/>
  <c r="D306" i="2" s="1"/>
  <c r="D308" i="2" s="1"/>
  <c r="D314" i="2" s="1"/>
  <c r="D315" i="2" s="1"/>
  <c r="D316" i="2" s="1"/>
  <c r="D317" i="2" s="1"/>
  <c r="D318" i="2" s="1"/>
  <c r="D319" i="2" s="1"/>
  <c r="D320" i="2" s="1"/>
  <c r="D321" i="2" s="1"/>
  <c r="D322" i="2" s="1"/>
  <c r="D323" i="2" s="1"/>
  <c r="D333" i="2" s="1"/>
  <c r="D334" i="2" s="1"/>
  <c r="D335" i="2" s="1"/>
  <c r="D336" i="2" s="1"/>
  <c r="D337" i="2" s="1"/>
  <c r="D338" i="2" s="1"/>
  <c r="D339" i="2" s="1"/>
  <c r="D340" i="2" s="1"/>
  <c r="D341" i="2" s="1"/>
  <c r="D342" i="2" s="1"/>
  <c r="D343" i="2" s="1"/>
  <c r="D348" i="2" l="1"/>
  <c r="D349" i="2" s="1"/>
  <c r="D350" i="2" s="1"/>
  <c r="D351" i="2" s="1"/>
  <c r="D352" i="2" s="1"/>
  <c r="D353" i="2" s="1"/>
  <c r="D354" i="2" s="1"/>
  <c r="D357" i="2" s="1"/>
  <c r="D358" i="2" s="1"/>
  <c r="D359" i="2" s="1"/>
  <c r="D368" i="2" s="1"/>
  <c r="D369" i="2" s="1"/>
  <c r="D370" i="2" s="1"/>
  <c r="D371" i="2" s="1"/>
  <c r="D372" i="2" s="1"/>
  <c r="D373" i="2" s="1"/>
  <c r="D374" i="2" s="1"/>
  <c r="D375" i="2" s="1"/>
  <c r="D376" i="2" s="1"/>
  <c r="D377" i="2" s="1"/>
  <c r="D378" i="2" s="1"/>
  <c r="D379" i="2" s="1"/>
  <c r="D380" i="2" s="1"/>
  <c r="D381" i="2" s="1"/>
  <c r="D382" i="2" s="1"/>
  <c r="D384" i="2" s="1"/>
  <c r="D385" i="2" s="1"/>
  <c r="D386" i="2" s="1"/>
  <c r="D387" i="2" s="1"/>
  <c r="D388" i="2" s="1"/>
  <c r="D389" i="2" s="1"/>
  <c r="D390" i="2" s="1"/>
  <c r="D391" i="2" s="1"/>
  <c r="D392" i="2" s="1"/>
  <c r="D393" i="2" s="1"/>
  <c r="D394" i="2" s="1"/>
  <c r="E128" i="2"/>
  <c r="E107" i="2"/>
  <c r="E254" i="2"/>
  <c r="D403" i="2" l="1"/>
  <c r="D404" i="2" s="1"/>
  <c r="D405" i="2" s="1"/>
  <c r="D406" i="2" s="1"/>
  <c r="D407" i="2" s="1"/>
  <c r="D408" i="2" s="1"/>
  <c r="D409" i="2" s="1"/>
  <c r="D410" i="2" s="1"/>
  <c r="D411" i="2" s="1"/>
  <c r="D412" i="2" s="1"/>
  <c r="D413" i="2" s="1"/>
  <c r="E294" i="2" l="1"/>
  <c r="E295" i="2" s="1"/>
  <c r="D414" i="2"/>
  <c r="D418" i="2" s="1"/>
  <c r="D419" i="2" s="1"/>
  <c r="D420" i="2" s="1"/>
  <c r="D421" i="2" s="1"/>
  <c r="D422" i="2" s="1"/>
  <c r="D423" i="2" s="1"/>
  <c r="D424" i="2" s="1"/>
  <c r="E277" i="2"/>
  <c r="E104" i="2" l="1"/>
  <c r="E298" i="2"/>
  <c r="E105" i="2"/>
  <c r="E299" i="2"/>
  <c r="E300" i="2" l="1"/>
  <c r="E106" i="2"/>
  <c r="E303" i="2" l="1"/>
  <c r="E305" i="2"/>
  <c r="E304" i="2"/>
  <c r="E108" i="2"/>
  <c r="E306" i="2" l="1"/>
  <c r="K15" i="2" s="1"/>
  <c r="E301" i="2"/>
  <c r="E109" i="2" s="1"/>
  <c r="E110" i="2" s="1"/>
  <c r="E129" i="2" s="1"/>
  <c r="E146" i="2" s="1"/>
  <c r="L15" i="2" l="1"/>
  <c r="L16" i="2" s="1"/>
  <c r="L18" i="2" s="1"/>
  <c r="K19" i="2"/>
  <c r="E58" i="2"/>
  <c r="E49" i="2"/>
  <c r="F172" i="2"/>
  <c r="F171" i="2"/>
  <c r="E172" i="2"/>
  <c r="E171" i="2"/>
  <c r="F49" i="2"/>
  <c r="E419" i="2" l="1"/>
  <c r="E418" i="2"/>
  <c r="L19" i="2"/>
  <c r="K20" i="2"/>
  <c r="J26" i="2"/>
  <c r="J28" i="2"/>
  <c r="I31" i="2"/>
  <c r="I29" i="2"/>
  <c r="J24" i="2"/>
  <c r="J25" i="2"/>
  <c r="H29" i="2"/>
  <c r="J32" i="2"/>
  <c r="G45" i="2" s="1"/>
  <c r="G47" i="2" s="1"/>
  <c r="I30" i="2"/>
  <c r="J31" i="2"/>
  <c r="H25" i="2"/>
  <c r="I27" i="2"/>
  <c r="H31" i="2"/>
  <c r="J30" i="2"/>
  <c r="J27" i="2"/>
  <c r="H24" i="2"/>
  <c r="J29" i="2"/>
  <c r="I24" i="2"/>
  <c r="I25" i="2"/>
  <c r="H30" i="2"/>
  <c r="H27" i="2"/>
  <c r="H28" i="2"/>
  <c r="H26" i="2"/>
  <c r="H32" i="2"/>
  <c r="E45" i="2" s="1"/>
  <c r="E47" i="2" s="1"/>
  <c r="I26" i="2"/>
  <c r="I28" i="2"/>
  <c r="I32" i="2"/>
  <c r="F45" i="2" s="1"/>
  <c r="F47" i="2" s="1"/>
  <c r="F50" i="2"/>
  <c r="F33" i="2"/>
  <c r="F353" i="2" s="1"/>
  <c r="F354" i="2" s="1"/>
  <c r="E33" i="2"/>
  <c r="E50" i="2"/>
  <c r="E421" i="2"/>
  <c r="E420" i="2"/>
  <c r="G172" i="2"/>
  <c r="J171" i="2"/>
  <c r="G171" i="2"/>
  <c r="G49" i="2"/>
  <c r="L20" i="2" l="1"/>
  <c r="J172" i="2"/>
  <c r="H172" i="2"/>
  <c r="I172" i="2"/>
  <c r="H171" i="2"/>
  <c r="I171" i="2"/>
  <c r="G50" i="2"/>
  <c r="G33" i="2"/>
  <c r="G51" i="2"/>
  <c r="F51" i="2"/>
  <c r="E353" i="2"/>
  <c r="E354" i="2" s="1"/>
  <c r="G353" i="2"/>
  <c r="G354" i="2" s="1"/>
  <c r="G357" i="2" l="1"/>
  <c r="E51" i="2"/>
  <c r="E422" i="2" s="1"/>
</calcChain>
</file>

<file path=xl/sharedStrings.xml><?xml version="1.0" encoding="utf-8"?>
<sst xmlns="http://schemas.openxmlformats.org/spreadsheetml/2006/main" count="514" uniqueCount="381">
  <si>
    <t>CAPITAL ADEQUACY AND LEVERAGE AND TLAC</t>
  </si>
  <si>
    <t>(Confidential and not available for inspection by the public)</t>
  </si>
  <si>
    <t>Monthly* in the case of solo reporting</t>
  </si>
  <si>
    <t>Name of bank/ controlling company …………………………</t>
  </si>
  <si>
    <t>Quarterly* in the case of consolidated reporting</t>
  </si>
  <si>
    <t>Month*/ quarter* ended….……………………..(yyyy-mm-dd)</t>
  </si>
  <si>
    <t>Summary of information in respect of capital adequacy</t>
  </si>
  <si>
    <t>Risk Exposure</t>
  </si>
  <si>
    <t>Credit</t>
  </si>
  <si>
    <t>Counterparty credit risk</t>
  </si>
  <si>
    <t>Operational</t>
  </si>
  <si>
    <t>Market</t>
  </si>
  <si>
    <t>Equity</t>
  </si>
  <si>
    <t>Other</t>
  </si>
  <si>
    <t>Total</t>
  </si>
  <si>
    <t>Line no.</t>
  </si>
  <si>
    <t>Risk weighted exposure</t>
  </si>
  <si>
    <t>Risk weighted exposure equivalent amount prior to concentration risk</t>
  </si>
  <si>
    <t>Risk weighted exposure equivalent amount in respect of concentration risk</t>
  </si>
  <si>
    <t>Risk weighted exposure amount in respect of threshold items</t>
  </si>
  <si>
    <t>Non-modelling approaches</t>
  </si>
  <si>
    <t>Percentages</t>
  </si>
  <si>
    <t>Rand amounts (R'000)</t>
  </si>
  <si>
    <t>Common Equity Tier 1</t>
  </si>
  <si>
    <t xml:space="preserve">Tier 1 </t>
  </si>
  <si>
    <t xml:space="preserve">Common Equity Tier 1 </t>
  </si>
  <si>
    <t>Add-on: systemic risk add-on (Pillar 2A)</t>
  </si>
  <si>
    <t>Capital adequacy ratio of the reporting bank/ controlling company</t>
  </si>
  <si>
    <t>2.  Refer to regulations 38(8)(e)(i), 38(8)(e)(ii) and 38(9).</t>
  </si>
  <si>
    <t>3. Refer to regulation 38(8)(e)(iii).</t>
  </si>
  <si>
    <t>4.  Refer to regulation 38(8)(e)(vi).</t>
  </si>
  <si>
    <t>5.  Refer to regulation 38(8)(e)(v) and 38(8)(g).</t>
  </si>
  <si>
    <t>6.  Refer to regulation 38(8)(e)(iv) and 38(8)(f).</t>
  </si>
  <si>
    <t>(All amounts to be rounded off to the nearest R'000)</t>
  </si>
  <si>
    <t>Summary information in respect of capital adequacy</t>
  </si>
  <si>
    <t>Minimum required capital and reserve funds</t>
  </si>
  <si>
    <t>Aggregate amount of qualifying capital and reserve funds</t>
  </si>
  <si>
    <t>1.    As specified in writing by the Authority.</t>
  </si>
  <si>
    <t>2.    That is, R250 million or such actual minimum required amount of capital and reserve funds as may be specified from time to time in terms of the provisions of section 70(2)(a)(i), 70(2A)(a)(i) or 70(2B)(a)(i) of the Act.</t>
  </si>
  <si>
    <t xml:space="preserve">(All amounts to be rounded off to the nearest R'000) </t>
  </si>
  <si>
    <t>Summary information in respect of leverage</t>
  </si>
  <si>
    <t>Specified minimum leverage ratio, including buffer requirement</t>
  </si>
  <si>
    <t>Specified buffer requirement</t>
  </si>
  <si>
    <t>Common Equity Tier 1 capital and reserve funds</t>
  </si>
  <si>
    <t>Balance at the end of the reporting period</t>
  </si>
  <si>
    <t>Gains and losses on derivatives held as cash flow hedges</t>
  </si>
  <si>
    <t xml:space="preserve">Gains and losses resulting from converting foreign currency subsidiaries to the parent currency </t>
  </si>
  <si>
    <t xml:space="preserve">Actuarial reserve </t>
  </si>
  <si>
    <t xml:space="preserve">Unrealised gains and losses from a foreign currency hedge of a net investment in a foreign operation </t>
  </si>
  <si>
    <t xml:space="preserve">Property revaluation reserve </t>
  </si>
  <si>
    <t>3.  The full amount prior to the application of any relevant filter and deduction.</t>
  </si>
  <si>
    <t>4.  Sum of relevant amounts reflected on the form BA600 related to subsidiaries that issued capital held by third parties.</t>
  </si>
  <si>
    <t>Common equity tier 1 capital and reserve funds</t>
  </si>
  <si>
    <t>Goodwill, net of related deferred tax liability</t>
  </si>
  <si>
    <t>Intangibles assets, other than goodwill, net of related deferred tax liability</t>
  </si>
  <si>
    <t>Deferred tax assets, excluding temporary differences, net of related deferred tax liabilities</t>
  </si>
  <si>
    <t>Investments in own shares, excluding amounts already derecognised in terms of Financial Reporting Standards</t>
  </si>
  <si>
    <t>Reciprocal cross holdings in common equity</t>
  </si>
  <si>
    <t xml:space="preserve">Cash flow hedge reserve </t>
  </si>
  <si>
    <t>Cumulative gains and losses due to changes in own credit risk on fair valued liabilities</t>
  </si>
  <si>
    <t>Defined benefit pension fund assets</t>
  </si>
  <si>
    <t xml:space="preserve">Securitisation gain on sale (expected future margin income) </t>
  </si>
  <si>
    <t>Other regulatory adjustments (please specify)</t>
  </si>
  <si>
    <t>Investments in the capital of financial entities where the bank does not own more than 10% of the issued common share capital (amount above the 10% threshold)</t>
  </si>
  <si>
    <t>Investments in the common stock of financial entities (amount above 10% threshold)</t>
  </si>
  <si>
    <t>Mortgage servicing rights (amount above 10% threshold)</t>
  </si>
  <si>
    <t>Deferred tax assets arising from temporary differences (amount above 10% threshold)</t>
  </si>
  <si>
    <t>1. Relates to a bank that adopted the IRB approach for the measurement of the bank's exposure to credit risk.</t>
  </si>
  <si>
    <t>2. Refer to regulation 38(5)(a)(i).</t>
  </si>
  <si>
    <t>3. Refer to regulation 38(5)(b).</t>
  </si>
  <si>
    <t>Additional Tier 1 capital and reserve funds and Total Tier 1 capital and reserve funds</t>
  </si>
  <si>
    <t>classified as liabilities in terms of Financial Reporting Standards</t>
  </si>
  <si>
    <t>Additional tier 1 unimpaired reserves funds</t>
  </si>
  <si>
    <t>Total of specified adjustments to and deductions from additional tier 1 capital and reserve funds</t>
  </si>
  <si>
    <t>2.  Sum of amounts reflected on the form BA600 related to subsidiaries that issued relevant instruments to third parties.</t>
  </si>
  <si>
    <t>3. Refer to regulation 38(5)(a)(ii).</t>
  </si>
  <si>
    <t>Tier 2 unimpaired reserve funds</t>
  </si>
  <si>
    <t>Memorandum items:
Reconciliation in respect of unappropriated profits</t>
  </si>
  <si>
    <t>Current reporting period</t>
  </si>
  <si>
    <t xml:space="preserve">Balance in respect of unappropriated profits </t>
  </si>
  <si>
    <t xml:space="preserve">   Payment of dividends</t>
  </si>
  <si>
    <t xml:space="preserve">   Transfers from appropriated profits</t>
  </si>
  <si>
    <t xml:space="preserve">   Transfers to appropriated profits</t>
  </si>
  <si>
    <t xml:space="preserve">   Transfers (to) / from reserves not qualifying as common equity tier 1 capital and reserve funds</t>
  </si>
  <si>
    <t>Memorandum item:
Capital adequacy</t>
  </si>
  <si>
    <t>Capital adequacy ratio, including unappropriated profits</t>
  </si>
  <si>
    <t>Information related to specified regulatory adjustments and deductions</t>
  </si>
  <si>
    <t>Goodwill:</t>
  </si>
  <si>
    <t>Total gross value of goodwill</t>
  </si>
  <si>
    <t>Associated deferred tax liability which would be extinguished if the goodwill becomes impaired or derecognised in terms of relevant Financial Reporting Standards</t>
  </si>
  <si>
    <t>Intangibles assets other than goodwill and mortgage servicing rights:</t>
  </si>
  <si>
    <t>Total gross value of all relevant intangible assets</t>
  </si>
  <si>
    <t>Associated deferred tax liability which would be extinguished if the relevant intangible assets becomes impaired or derecognised in terms of relevant Financial Reporting Standards</t>
  </si>
  <si>
    <t>amounts arising from temporary differences, net of the pro rata share of any deferred tax liabilities</t>
  </si>
  <si>
    <t>Deferred tax asset amount to be deducted in full from common equity tier 1 capital and reserve funds</t>
  </si>
  <si>
    <t>Deferred tax asset amount subject to the threshold deduction treatment</t>
  </si>
  <si>
    <t>Direct investments in own shares, net of any relevant short positions that involve no counterparty risk</t>
  </si>
  <si>
    <t xml:space="preserve">Indirect investments in own shares, such as holding of relevant index securities, net of any relevant short positions </t>
  </si>
  <si>
    <t>Total potential purchase cost of own shares which the group could be contractually obliged to purchase</t>
  </si>
  <si>
    <t>Direct investments in own tier 2 capital instruments, net of any relevant short positions that involve no counterparty risk</t>
  </si>
  <si>
    <t xml:space="preserve">Indirect investments in own tier 2 capital instruments, such as holding of relevant index securities, net of any relevant short positions </t>
  </si>
  <si>
    <t>Total potential purchase cost of own tier 2 capital which the group could be contractually obliged to purchase</t>
  </si>
  <si>
    <t>Additional tier 1 capital instruments, that is, amount to be deducted from additional tier 1 capital</t>
  </si>
  <si>
    <t>Tier 2 capital instruments, that is, amount to be deducted from tier 2 capital</t>
  </si>
  <si>
    <t>Provisions and expected loss</t>
  </si>
  <si>
    <t>Gross amount of eligible provisions</t>
  </si>
  <si>
    <t>Total eligible expected loss</t>
  </si>
  <si>
    <t>Total positive or negative value of the cash flow hedge reserve as stated on the balance sheet; of which:</t>
  </si>
  <si>
    <t>positive or negative amount that relates to the hedging of projected cash flows that are not recognised on the balance sheet (if gain report as positive; if loss report as negative)</t>
  </si>
  <si>
    <t>positive or negative amount that relates to the hedging of projected cash flows on assets that are recognised on the balance sheet but are not fair valued on the balance sheet, such as loans and receivable (if gain report as positive; if loss report as negative)</t>
  </si>
  <si>
    <t>positive or negative amount that relates to the hedging of projected cash flows on liabilities that are recognised on the balance sheet but are not fair valued on the balance sheet (if gain report as positive; if loss report as negative)</t>
  </si>
  <si>
    <t>other items, including those related to projected cash flows on assets and liabilities which are recognised on the balance sheet and are fair valued (if gain report as positive; if loss report as negative)</t>
  </si>
  <si>
    <t>Total derivative debit valuations adjustments</t>
  </si>
  <si>
    <t>For every separate defined benefit pension scheme which gives rise to a net asset on the balance sheet, the total of such net assets less any associated deferred tax liability that would be extinguished if the asset should be impaired</t>
  </si>
  <si>
    <t>Amount by which the above deduction from capital and reserve funds can be reduced by demonstrating unrestricted and unfettered access to assets in the relevant funds</t>
  </si>
  <si>
    <t>Amount to be included in risk-weighted assets in respect of the amounts used above to offset the deduction of pension fund assets</t>
  </si>
  <si>
    <t>Total amount to be deducted from common equity tier 1 capital and reserve funds</t>
  </si>
  <si>
    <r>
      <t>Investments in the capit</t>
    </r>
    <r>
      <rPr>
        <b/>
        <sz val="8"/>
        <rFont val="Arial"/>
        <family val="2"/>
      </rPr>
      <t>al and other TLAC liabilities o</t>
    </r>
    <r>
      <rPr>
        <b/>
        <sz val="8"/>
        <color indexed="8"/>
        <rFont val="Arial"/>
        <family val="2"/>
      </rPr>
      <t>f banking, financial and insurance entities that are outside the scope of regulatory consolidation and where the bank does not own more than 10% of the issued common share capital</t>
    </r>
  </si>
  <si>
    <t>Gross holdings of common stock</t>
  </si>
  <si>
    <t>Permitted offsetting short positions in relation to the specific gross holdings included above</t>
  </si>
  <si>
    <t>Holdings of common stock net of short positions</t>
  </si>
  <si>
    <t>Gross holdings of additional tier 1 capital</t>
  </si>
  <si>
    <t xml:space="preserve">Holdings of additional tier 1 capital net of short positions </t>
  </si>
  <si>
    <t>Gross holdings of tier 2 capital</t>
  </si>
  <si>
    <t xml:space="preserve">Investments in or holdings of other TLAC instruments or liabilities </t>
  </si>
  <si>
    <t>Holdings of tier 2 capital net of short positions and other TLAC instruments or liabilities</t>
  </si>
  <si>
    <t>Common equity tier 1 capital after all regulatory adjustments that do not depend on a threshold</t>
  </si>
  <si>
    <t>additional tier 1 capital and reserve funds</t>
  </si>
  <si>
    <t>tier 2 capital and reserve funds</t>
  </si>
  <si>
    <t>Investments in or holdings of other TLAC instruments or liabilities</t>
  </si>
  <si>
    <t>Common equity tier 1 after all regulatory adjustments except significant investments in financials, mortgage servicing rights and deferred tax asset temporary difference</t>
  </si>
  <si>
    <t>Amount to be deducted from common equity tier 1 as a result of application of 10% cap</t>
  </si>
  <si>
    <t>Amount to be deducted from tier 1 capital and reserve funds</t>
  </si>
  <si>
    <t>Amount to be deducted from tier 2 capital and reserve funds</t>
  </si>
  <si>
    <t>Total amount of mortgage servicing rights classified as intangible assets</t>
  </si>
  <si>
    <t>Associated deferred tax liability which would be extinguished if the intangible asset becomes impaired or derecognised in terms of relevant Financial Reporting Standards</t>
  </si>
  <si>
    <t>Common equity tier 1 capital and reserve funds after all regulatory adjustments except significant investments in financials, mortgage servicing rights and deferred tax asset temporary difference</t>
  </si>
  <si>
    <t>Amount to be deducted from common equity tier 1 capital and reserve funds as a result of application of 10% cap</t>
  </si>
  <si>
    <t>Common equity tier 1 capital and reserve funds after all regulatory adjustments except significant investments in financials and deferred tax asset temporary differences</t>
  </si>
  <si>
    <t>Significant investments in the common equity of financial entities not deducted as part of the 10% cap</t>
  </si>
  <si>
    <t>Mortgage servicing rights not deducted as part of the 10% cap</t>
  </si>
  <si>
    <t>Deferred tax assets due to temporary differences not deducted as part of the 10% cap</t>
  </si>
  <si>
    <t>Sum of significant investments in financials, mortgage servicing rights and deferred tax asset temporary differences not deducted as a result of the 10% cap</t>
  </si>
  <si>
    <t>Deduction from common equity tier 1 capital and reserve funds in respect of amounts above the 15% cap</t>
  </si>
  <si>
    <t>Significant investments in the common equity of financial entities</t>
  </si>
  <si>
    <t>Mortgage servicing rights</t>
  </si>
  <si>
    <t>Deferred tax assets due to temporary differences</t>
  </si>
  <si>
    <t>Significant investments in commercial entities</t>
  </si>
  <si>
    <t xml:space="preserve">Common equity tier 1 </t>
  </si>
  <si>
    <t xml:space="preserve">Additional tier 1 </t>
  </si>
  <si>
    <t>Tier 2</t>
  </si>
  <si>
    <t>Other deductions</t>
  </si>
  <si>
    <t>Capital investment or requirement in respect of foreign branches</t>
  </si>
  <si>
    <t>Accumulated losses</t>
  </si>
  <si>
    <t>Instruments in respect of which no value was received</t>
  </si>
  <si>
    <t>Financial assistance provided to persons acquiring qualifying instruments</t>
  </si>
  <si>
    <t>Acknowledgement of debt issued to fund qualifying instruments</t>
  </si>
  <si>
    <t>Surplus capital attributable to minorities/third parties</t>
  </si>
  <si>
    <t>1.  Operation in the Republic, unconsolidated submission only.</t>
  </si>
  <si>
    <t>2. Relates to adjustments or deductions envisaged in regulation 39(13)(c) of the Regulations read with paragraphs 718(cviii) to 718(cxii) of the Basel II framework, as amended.</t>
  </si>
  <si>
    <t>3.  To the extent not already deducted elsewhere.</t>
  </si>
  <si>
    <t xml:space="preserve">Information related to capital distribution and income for the rolling six-month period ending at the reporting date
</t>
  </si>
  <si>
    <t>For the six months ending at the current reporting period</t>
  </si>
  <si>
    <t>Profit after tax</t>
  </si>
  <si>
    <t>Profit after tax prior to the deduction of relevant distributions specified below</t>
  </si>
  <si>
    <t>Common share dividends</t>
  </si>
  <si>
    <t>Other coupon/dividend payments on  additional tier 1 instruments</t>
  </si>
  <si>
    <t>Common stock share buybacks</t>
  </si>
  <si>
    <t>Other tier 1 buyback or repayment (gross)</t>
  </si>
  <si>
    <t>Discretionary staff compensation/bonuses</t>
  </si>
  <si>
    <t>Tier 2 buyback or repayment (gross)</t>
  </si>
  <si>
    <t>Specified distributions as percentage of income before distributions</t>
  </si>
  <si>
    <r>
      <t>Capital conservation</t>
    </r>
    <r>
      <rPr>
        <b/>
        <vertAlign val="superscript"/>
        <sz val="8"/>
        <color indexed="8"/>
        <rFont val="Arial"/>
        <family val="2"/>
      </rPr>
      <t>1</t>
    </r>
  </si>
  <si>
    <t xml:space="preserve">Common equity Tier 1 </t>
  </si>
  <si>
    <t>Tier 1</t>
  </si>
  <si>
    <t>Total capital</t>
  </si>
  <si>
    <t>Leverage (D-SIBs only)</t>
  </si>
  <si>
    <t>Minimum required prudential ratio (before the conservation buffer requirement, the countercyclical buffer requirement and the SIB buffer requirement)</t>
  </si>
  <si>
    <t>Percentage capital conservation or leverage conservation to be applied in terms of the relevant requirements specified in regulations 38(8)(f) and (g)</t>
  </si>
  <si>
    <t>1.  Refer to regulation 38(8)(f)</t>
  </si>
  <si>
    <t>4. Report "1" if the reporting entity is a D-SIB or "2" if the reporting entity is not a D-SIB</t>
  </si>
  <si>
    <t>Leverage</t>
  </si>
  <si>
    <t>Total consolidated assets</t>
  </si>
  <si>
    <t>Adjustment for investments in banking, financial, insurance or commercial entities that are consolidated for accounting purposes but outside the scope of regulatory consolidation</t>
  </si>
  <si>
    <t>Adjustment for securitised exposures that meet the operational requirements for the recognition of risk transference</t>
  </si>
  <si>
    <t>Adjustment for fiduciary assets recognised on the balance sheet pursuant to the operative accounting framework but excluded from the leverage ratio exposure measure</t>
  </si>
  <si>
    <t>Adjustments for regular-way purchases and sales of financial assets subject to trade date accounting</t>
  </si>
  <si>
    <t>Adjustments for eligible cash pooling transactions</t>
  </si>
  <si>
    <t>Adjustments for derivative financial instruments</t>
  </si>
  <si>
    <t>Adjustments for securities financing transactions</t>
  </si>
  <si>
    <t>Deductions from the exposure measure (excluding the shortfall of eligible provisions to expected loss)</t>
  </si>
  <si>
    <t>Adjustment for prudent value adjustments which have reduced Tier 1 capital</t>
  </si>
  <si>
    <t>Adjustment for general provisions which have reduced Tier 1 capital</t>
  </si>
  <si>
    <t>Specific provisions deducted from Tier 1 capital</t>
  </si>
  <si>
    <t>Other  adjustments</t>
  </si>
  <si>
    <t>On-balance sheet exposures excluding derivatives and securities financing transactions, but excluding collateral)</t>
  </si>
  <si>
    <t>Gross-up for derivatives collateral provided where deducted from the balance sheet assets</t>
  </si>
  <si>
    <t>Deductions of receivable assets for cash variation margin provided in derivatives transactions</t>
  </si>
  <si>
    <t>Adjustment for securities received under a securities finance transaction recognised as an asset on balance sheet</t>
  </si>
  <si>
    <t>Replacement costs associated with all derivatives transactions</t>
  </si>
  <si>
    <t>Exempted CCP leg of client-cleared trade exposures</t>
  </si>
  <si>
    <t>Adjusted effective notional amount of written credit derivatives</t>
  </si>
  <si>
    <t>Adjusted effective offsets and add-on deductions for written credit derivatives</t>
  </si>
  <si>
    <t xml:space="preserve">Current reporting period </t>
  </si>
  <si>
    <t>Average gross SFT assets (with no recognition of netting), after adjustment for sale accounting transactions</t>
  </si>
  <si>
    <t>Netted amounts of cash payables and receivables of gross SFT assets</t>
  </si>
  <si>
    <t>Counterparty credit risk  exposure for SFT assets</t>
  </si>
  <si>
    <t>Agent transaction exposures</t>
  </si>
  <si>
    <t>Unconditionally cancellable commitments (10% CCF )</t>
  </si>
  <si>
    <t>Off-balance sheet items (20% CCF)</t>
  </si>
  <si>
    <t>Off-balance sheet items (50% CCF)</t>
  </si>
  <si>
    <t>Off-balance sheet items (100% CCF)</t>
  </si>
  <si>
    <t>Specific and general provisions associated with off-balance sheet exposures deducted from Tier 1 capital</t>
  </si>
  <si>
    <t>Surplus tier 1 capital and reserve funds based on leverage constraint</t>
  </si>
  <si>
    <t>Surplus tier 1 capital and reserve funds including unappropriated profits, based on leverage constraint</t>
  </si>
  <si>
    <t>Surplus tier 1 capital and reserve funds including unappropriated profits, based on leverage constraint, including buffer</t>
  </si>
  <si>
    <t>Surplus capital (based on the smallest surplus of the risk based ratios (CET1, Tier 1 or Total capital) or the non risk based leverage ratio)</t>
  </si>
  <si>
    <t>CET1 available after meeting the minimum capital requirements (as publicly disclosed)</t>
  </si>
  <si>
    <t>Hash total</t>
  </si>
  <si>
    <t>Deferred tax assets which do not rely on the future profitability of the bank to be realised</t>
  </si>
  <si>
    <t>Total gross amount</t>
  </si>
  <si>
    <t>Capital adequacy ratio, excluding unappropriated profits</t>
  </si>
  <si>
    <t>Capital adequacy ratio: 
percentages (after the application of the transitional arrangements in respect of the Output floor)</t>
  </si>
  <si>
    <t>Capital adequacy ratio: 
percentages (excluding the Output floor)</t>
  </si>
  <si>
    <t>Actual Prudential ratio</t>
  </si>
  <si>
    <t>Off-balance sheet items (40% CCF)</t>
  </si>
  <si>
    <t>Credit Valuation Adjustment (CVA)</t>
  </si>
  <si>
    <t>Total
(Sum of Col 1 to Col 7)</t>
  </si>
  <si>
    <t>BA 700</t>
  </si>
  <si>
    <t xml:space="preserve"> </t>
  </si>
  <si>
    <t>1</t>
  </si>
  <si>
    <t>2</t>
  </si>
  <si>
    <t>3</t>
  </si>
  <si>
    <t>4</t>
  </si>
  <si>
    <t>5</t>
  </si>
  <si>
    <t>6</t>
  </si>
  <si>
    <t>7</t>
  </si>
  <si>
    <r>
      <t>Additional risk weighted exposure equivalent amounts specified by the Authority</t>
    </r>
    <r>
      <rPr>
        <vertAlign val="superscript"/>
        <sz val="8"/>
        <color indexed="8"/>
        <rFont val="Arial"/>
        <family val="2"/>
      </rPr>
      <t>1</t>
    </r>
  </si>
  <si>
    <t>.</t>
  </si>
  <si>
    <t>Required capital adequacy ratio and amounts</t>
  </si>
  <si>
    <r>
      <t xml:space="preserve">Add-on: countercyclical buffer </t>
    </r>
    <r>
      <rPr>
        <vertAlign val="superscript"/>
        <sz val="8"/>
        <color indexed="8"/>
        <rFont val="Arial"/>
        <family val="2"/>
      </rPr>
      <t>5</t>
    </r>
  </si>
  <si>
    <r>
      <t xml:space="preserve">Add-on: conservation buffer </t>
    </r>
    <r>
      <rPr>
        <vertAlign val="superscript"/>
        <sz val="8"/>
        <color indexed="8"/>
        <rFont val="Arial"/>
        <family val="2"/>
      </rPr>
      <t>6</t>
    </r>
  </si>
  <si>
    <r>
      <t>Additional capital requirement specified by the Authority</t>
    </r>
    <r>
      <rPr>
        <vertAlign val="superscript"/>
        <sz val="8"/>
        <color indexed="8"/>
        <rFont val="Arial"/>
        <family val="2"/>
      </rPr>
      <t>1</t>
    </r>
  </si>
  <si>
    <r>
      <t>Minimum required amount of capital and reserve funds in accordance with sections 70(2)(a)(i) or 70(2A)(a)(i) or  70(2B)(a)(i) of the Act</t>
    </r>
    <r>
      <rPr>
        <vertAlign val="superscript"/>
        <sz val="8"/>
        <color indexed="8"/>
        <rFont val="Arial"/>
        <family val="2"/>
      </rPr>
      <t>2</t>
    </r>
  </si>
  <si>
    <t>1.  Refer ro regulation 38(15).</t>
  </si>
  <si>
    <r>
      <t>Paid in capital</t>
    </r>
    <r>
      <rPr>
        <b/>
        <vertAlign val="superscript"/>
        <sz val="8"/>
        <color indexed="8"/>
        <rFont val="Arial"/>
        <family val="2"/>
      </rPr>
      <t>1</t>
    </r>
  </si>
  <si>
    <r>
      <t>Retained earnings</t>
    </r>
    <r>
      <rPr>
        <sz val="8"/>
        <color indexed="8"/>
        <rFont val="Arial"/>
        <family val="2"/>
      </rPr>
      <t xml:space="preserve"> (zero or positive)</t>
    </r>
  </si>
  <si>
    <r>
      <rPr>
        <i/>
        <sz val="8"/>
        <color indexed="8"/>
        <rFont val="Arial"/>
        <family val="2"/>
      </rPr>
      <t>Less</t>
    </r>
    <r>
      <rPr>
        <sz val="8"/>
        <color indexed="8"/>
        <rFont val="Arial"/>
        <family val="2"/>
      </rPr>
      <t>: unappropriated profits</t>
    </r>
    <r>
      <rPr>
        <vertAlign val="superscript"/>
        <sz val="8"/>
        <color indexed="8"/>
        <rFont val="Arial"/>
        <family val="2"/>
      </rPr>
      <t>2</t>
    </r>
    <r>
      <rPr>
        <sz val="8"/>
        <color indexed="8"/>
        <rFont val="Arial"/>
        <family val="2"/>
      </rPr>
      <t xml:space="preserve"> (zero or positive)</t>
    </r>
  </si>
  <si>
    <r>
      <t>Accumulated other comprehensive income/reserves</t>
    </r>
    <r>
      <rPr>
        <b/>
        <vertAlign val="superscript"/>
        <sz val="8"/>
        <color indexed="8"/>
        <rFont val="Arial"/>
        <family val="2"/>
      </rPr>
      <t>3</t>
    </r>
    <r>
      <rPr>
        <b/>
        <sz val="8"/>
        <color indexed="8"/>
        <rFont val="Arial"/>
        <family val="2"/>
      </rPr>
      <t xml:space="preserve"> </t>
    </r>
  </si>
  <si>
    <t>of which: 
Unrealised gains and losses on available for sale items</t>
  </si>
  <si>
    <t>Share based payment reserve</t>
  </si>
  <si>
    <t>Other reserves  
(please specify)</t>
  </si>
  <si>
    <r>
      <t>Minority interest included in common equity tier 1 capital and reserve funds</t>
    </r>
    <r>
      <rPr>
        <vertAlign val="superscript"/>
        <sz val="8"/>
        <color indexed="8"/>
        <rFont val="Arial"/>
        <family val="2"/>
      </rPr>
      <t>4</t>
    </r>
  </si>
  <si>
    <t>1.  Refer to regulation 38(13).</t>
  </si>
  <si>
    <r>
      <t>Shortfall of eligible provisions compared to expected loss</t>
    </r>
    <r>
      <rPr>
        <vertAlign val="superscript"/>
        <sz val="8"/>
        <color indexed="8"/>
        <rFont val="Arial"/>
        <family val="2"/>
      </rPr>
      <t>1</t>
    </r>
  </si>
  <si>
    <t>Regulatory adjustments to be applied to common equity tier 1 capital and reserve funds due to insufficient Additional Tier 1 capital and reserve funds to cover specified deductions</t>
  </si>
  <si>
    <r>
      <t>Amount exceeding the 15% threshold</t>
    </r>
    <r>
      <rPr>
        <vertAlign val="superscript"/>
        <sz val="8"/>
        <color indexed="8"/>
        <rFont val="Arial"/>
        <family val="2"/>
      </rPr>
      <t>3</t>
    </r>
  </si>
  <si>
    <r>
      <t>Qualifying additional Tier 1 capital instruments</t>
    </r>
    <r>
      <rPr>
        <vertAlign val="superscript"/>
        <sz val="8"/>
        <color indexed="8"/>
        <rFont val="Arial"/>
        <family val="2"/>
      </rPr>
      <t>1</t>
    </r>
  </si>
  <si>
    <t>reported as:
classified as equity in terms of Financial Reporting Standards</t>
  </si>
  <si>
    <r>
      <t>Instruments recognised as Additional Tier 1 capital issued by subsidiaries to third parties</t>
    </r>
    <r>
      <rPr>
        <vertAlign val="superscript"/>
        <sz val="8"/>
        <color indexed="8"/>
        <rFont val="Arial"/>
        <family val="2"/>
      </rPr>
      <t>2</t>
    </r>
  </si>
  <si>
    <r>
      <t>of which:
specified adjustments to and deductions from additional tier 1 capital and reserve funds</t>
    </r>
    <r>
      <rPr>
        <vertAlign val="superscript"/>
        <sz val="8"/>
        <color indexed="8"/>
        <rFont val="Arial"/>
        <family val="2"/>
      </rPr>
      <t>3</t>
    </r>
  </si>
  <si>
    <t>specified adjustments to and deductions from tier 2 capital and reserve funds that are deducted from additional Tier 1 capital and reserve funds due to insufficient tier 2 capital and reserve funds to allow the relevant adjustment or deduction</t>
  </si>
  <si>
    <t>1. Refer to regulation 38(13)(b).</t>
  </si>
  <si>
    <t>Tier 2 capital and reserve funds and Total capital and reserve funds</t>
  </si>
  <si>
    <r>
      <t>Qualifying Tier 2 capital instruments</t>
    </r>
    <r>
      <rPr>
        <b/>
        <vertAlign val="superscript"/>
        <sz val="8"/>
        <color indexed="8"/>
        <rFont val="Arial"/>
        <family val="2"/>
      </rPr>
      <t>1</t>
    </r>
  </si>
  <si>
    <r>
      <t>Instruments included in Tier 2 capital issued by subsidiaries to third parties</t>
    </r>
    <r>
      <rPr>
        <vertAlign val="superscript"/>
        <sz val="8"/>
        <color indexed="8"/>
        <rFont val="Arial"/>
        <family val="2"/>
      </rPr>
      <t>2</t>
    </r>
  </si>
  <si>
    <r>
      <t>of which:
general allowance for credit impairment: standardised approach</t>
    </r>
    <r>
      <rPr>
        <vertAlign val="superscript"/>
        <sz val="8"/>
        <color indexed="8"/>
        <rFont val="Arial"/>
        <family val="2"/>
      </rPr>
      <t>3</t>
    </r>
  </si>
  <si>
    <r>
      <t>excess amount in respect of eligible provisions: IRB approach</t>
    </r>
    <r>
      <rPr>
        <vertAlign val="superscript"/>
        <sz val="8"/>
        <color indexed="8"/>
        <rFont val="Arial"/>
        <family val="2"/>
      </rPr>
      <t>4</t>
    </r>
  </si>
  <si>
    <r>
      <t>Total of specified adjustments to and deductions from tier 2 capital and reserve funds</t>
    </r>
    <r>
      <rPr>
        <b/>
        <vertAlign val="superscript"/>
        <sz val="8"/>
        <rFont val="Arial"/>
        <family val="2"/>
      </rPr>
      <t>5</t>
    </r>
  </si>
  <si>
    <t>of which: 
allocated to support market risk</t>
  </si>
  <si>
    <t>1.    Refer to regulation 38(14).</t>
  </si>
  <si>
    <t>2.    Sum of amounts reflected on the form BA 600 related to subsidiaries that issued relevant instruments to third parties.</t>
  </si>
  <si>
    <t>5.    Refer to regulation 38(5)(a)(iii).</t>
  </si>
  <si>
    <t xml:space="preserve">   Current profits/ (loss) after tax</t>
  </si>
  <si>
    <r>
      <t>Total</t>
    </r>
    <r>
      <rPr>
        <sz val="8"/>
        <color indexed="8"/>
        <rFont val="Arial"/>
        <family val="2"/>
      </rPr>
      <t xml:space="preserve"> </t>
    </r>
  </si>
  <si>
    <t>Total net amount</t>
  </si>
  <si>
    <t>Deferred tax assets which do rely on the future profitability of the bank to be realised</t>
  </si>
  <si>
    <t>of which:
amounts arising from carry forwards of unused tax losses, unused tax credits and all other relevant amounts, net of the pro rata share of any deferred tax liabilities</t>
  </si>
  <si>
    <t>Direct investments in own additional tier 1 capital instruments, net of any relevant short positions that involve no counterparty risk</t>
  </si>
  <si>
    <t xml:space="preserve">Indirect investments in own Additional Tier 1 capital instruments, such as holding of relevant index securities, net of any relevant short positions </t>
  </si>
  <si>
    <t>Total potential purchase cost of own additional tier 1 capital which the group could be contractually obliged to purchase</t>
  </si>
  <si>
    <t>Reciprocal cross holdings in respect of:</t>
  </si>
  <si>
    <t>Common equity tier 1 capital instruments, that is, amount to be deducted from common equity tier 1 capital</t>
  </si>
  <si>
    <t>IRB approach</t>
  </si>
  <si>
    <t>Cash flow hedge reserve</t>
  </si>
  <si>
    <r>
      <t xml:space="preserve">Total cumulative net gains and (losses) in equity due to changes in the fair value of liabilities that are due to a change in the bank's own credit risk. </t>
    </r>
    <r>
      <rPr>
        <sz val="8"/>
        <color indexed="8"/>
        <rFont val="Arial"/>
        <family val="2"/>
      </rPr>
      <t>Amount to be deducted from (or added to if negative) common equity tier 1 capital and reserve funds (if gain report as positive; if loss report as negative)</t>
    </r>
  </si>
  <si>
    <t>of which: 
total cumulative net gains and (losses) in equity due to changes in the fair value of derivatives that are due to a change in the bank's own credit risk. Amount to be deducted from (or added to if negative) common equity tier 1 capital and reserve funds (if gain report as positive; if loss report as negative)</t>
  </si>
  <si>
    <t xml:space="preserve">Amount by which the sum of all holdings exceeds 10% of the common equity tier 1 capital of the bank after all deductions that do not depend on a threshold,, that is, the amount to be deducted from capital and reserve funds </t>
  </si>
  <si>
    <t>Allocation of the deduction to-
    common equity tier 1 capital and reserve funds</t>
  </si>
  <si>
    <t>of which: amounts that relate to holdings of-
other TLAC instruments or liabilities subject to risk weighting treatment</t>
  </si>
  <si>
    <t>Significant investments in or holdings of capital and other TLAC instruments or liabilities of banking, financial and insurance entities that are outside the scope of regulatory consolidation and where the bank owns more than 10% of the issued common share capital or where the entity is an affiliate</t>
  </si>
  <si>
    <t>Net amount of deferred tax assets due to temporary differences</t>
  </si>
  <si>
    <t>Amount to be deducted from common equity Tier 1 capital and reserve funds as a result of application of 10% cap</t>
  </si>
  <si>
    <t>Aggregate amount of items subject to the 15% limit in respect of significant investments in financial institutions, mortgage servicing rights and deferred tax assets that arise from temporary differences</t>
  </si>
  <si>
    <t>Amounts not deducted but risk weighted at 250%</t>
  </si>
  <si>
    <t>Items subject to risk weight of 1250%</t>
  </si>
  <si>
    <r>
      <t>Qualifying instruments held in banks or other regulated institutions</t>
    </r>
    <r>
      <rPr>
        <vertAlign val="superscript"/>
        <sz val="8"/>
        <color indexed="8"/>
        <rFont val="Arial"/>
        <family val="2"/>
      </rPr>
      <t>1</t>
    </r>
  </si>
  <si>
    <r>
      <t>Adjustments/ deductions for prudent valuation</t>
    </r>
    <r>
      <rPr>
        <vertAlign val="superscript"/>
        <sz val="8"/>
        <color indexed="8"/>
        <rFont val="Arial"/>
        <family val="2"/>
      </rPr>
      <t>2</t>
    </r>
  </si>
  <si>
    <r>
      <t>Other regulatory adjustments</t>
    </r>
    <r>
      <rPr>
        <vertAlign val="superscript"/>
        <sz val="8"/>
        <color indexed="8"/>
        <rFont val="Arial"/>
        <family val="2"/>
      </rPr>
      <t>3</t>
    </r>
    <r>
      <rPr>
        <vertAlign val="superscript"/>
        <sz val="7.2"/>
        <color indexed="8"/>
        <rFont val="Arial"/>
        <family val="2"/>
      </rPr>
      <t xml:space="preserve"> </t>
    </r>
    <r>
      <rPr>
        <sz val="7.2"/>
        <color indexed="8"/>
        <rFont val="Arial"/>
        <family val="2"/>
      </rPr>
      <t>(Please specify)</t>
    </r>
  </si>
  <si>
    <t>Income</t>
  </si>
  <si>
    <t>Other
(please specify)</t>
  </si>
  <si>
    <t>1 st Quartile (100% conservation)</t>
  </si>
  <si>
    <t>2 nd Quartile (80% conservation)</t>
  </si>
  <si>
    <t>3 rd Quartile (60% conservation)</t>
  </si>
  <si>
    <t>4 th Quartile (40% conservation)</t>
  </si>
  <si>
    <r>
      <t>Maximum percentage distributions</t>
    </r>
    <r>
      <rPr>
        <vertAlign val="superscript"/>
        <sz val="8"/>
        <color indexed="8"/>
        <rFont val="Arial"/>
        <family val="2"/>
      </rPr>
      <t>2</t>
    </r>
  </si>
  <si>
    <r>
      <t>Adherence to capital conservation requirement</t>
    </r>
    <r>
      <rPr>
        <vertAlign val="superscript"/>
        <sz val="8"/>
        <color indexed="8"/>
        <rFont val="Arial"/>
        <family val="2"/>
      </rPr>
      <t>3</t>
    </r>
  </si>
  <si>
    <r>
      <rPr>
        <b/>
        <sz val="8"/>
        <color indexed="8"/>
        <rFont val="Arial"/>
        <family val="2"/>
      </rPr>
      <t>Securities financing transactions (SFT) exposures</t>
    </r>
    <r>
      <rPr>
        <b/>
        <vertAlign val="superscript"/>
        <sz val="8"/>
        <color indexed="8"/>
        <rFont val="Arial"/>
        <family val="2"/>
      </rPr>
      <t>1</t>
    </r>
  </si>
  <si>
    <t xml:space="preserve">Memorandum item:
Leverage
</t>
  </si>
  <si>
    <t>Surplus tier 1 capital and reserve funds based on leverage constraint, including leverage buffer</t>
  </si>
  <si>
    <t>8</t>
  </si>
  <si>
    <t>Aggregate risk weighted exposure equivalent amounts after application of the Output Floor (total of items 6 and 7)</t>
  </si>
  <si>
    <r>
      <t xml:space="preserve">Base minimum </t>
    </r>
    <r>
      <rPr>
        <vertAlign val="superscript"/>
        <sz val="8"/>
        <color indexed="8"/>
        <rFont val="Arial"/>
        <family val="2"/>
      </rPr>
      <t>2</t>
    </r>
  </si>
  <si>
    <t>South African base minima (total of items 11 to 12)</t>
  </si>
  <si>
    <r>
      <t xml:space="preserve">Add-on: idiosyncratic requirement specified by the Authority </t>
    </r>
    <r>
      <rPr>
        <vertAlign val="superscript"/>
        <sz val="8"/>
        <color indexed="8"/>
        <rFont val="Arial"/>
        <family val="2"/>
      </rPr>
      <t>3</t>
    </r>
  </si>
  <si>
    <t>Minimum required ratio, prior to buffers and other specified add-ons (item 13 plus item 14)</t>
  </si>
  <si>
    <r>
      <t xml:space="preserve">Add-on: systemically important bank/ controlling company </t>
    </r>
    <r>
      <rPr>
        <vertAlign val="superscript"/>
        <sz val="8"/>
        <color indexed="8"/>
        <rFont val="Arial"/>
        <family val="2"/>
      </rPr>
      <t>4</t>
    </r>
    <r>
      <rPr>
        <sz val="8"/>
        <color indexed="8"/>
        <rFont val="Arial"/>
        <family val="2"/>
      </rPr>
      <t xml:space="preserve"> (SIB)</t>
    </r>
  </si>
  <si>
    <t>Total minimum required ratio (total of items 15 to 18)</t>
  </si>
  <si>
    <t>Minimum required qualifying capital and reserve funds prior to specified floors or add-ons (item 19)</t>
  </si>
  <si>
    <r>
      <t>Minimum required capital and reserve funds including specified floors or add-ons</t>
    </r>
    <r>
      <rPr>
        <vertAlign val="superscript"/>
        <sz val="8"/>
        <color indexed="8"/>
        <rFont val="Arial"/>
        <family val="2"/>
      </rPr>
      <t xml:space="preserve">1 </t>
    </r>
    <r>
      <rPr>
        <sz val="8"/>
        <color indexed="8"/>
        <rFont val="Arial"/>
        <family val="2"/>
      </rPr>
      <t>(total of items 21 and 22)</t>
    </r>
  </si>
  <si>
    <t>Excess/ (shortfall) capital and reserve funds prior to the buffer requirements and other specified minima (item 25 less items 15 and 22)</t>
  </si>
  <si>
    <r>
      <t xml:space="preserve">Excess/ (shortfall) </t>
    </r>
    <r>
      <rPr>
        <sz val="8"/>
        <color indexed="8"/>
        <rFont val="Arial"/>
        <family val="2"/>
      </rPr>
      <t>capital and reserve funds (item 25 less the higher of item 23 or 24)</t>
    </r>
  </si>
  <si>
    <t xml:space="preserve">Specified minimum leverage ratio ¹ </t>
  </si>
  <si>
    <r>
      <t xml:space="preserve">Common equity tier 1 capital and reserve funds attributable to common shareholders </t>
    </r>
    <r>
      <rPr>
        <sz val="8"/>
        <color theme="1"/>
        <rFont val="Arial"/>
        <family val="2"/>
      </rPr>
      <t>(total of items 30 to 33)</t>
    </r>
  </si>
  <si>
    <r>
      <t xml:space="preserve">Total common equity tier 1 capital and unimpaired reserve funds prior to regulatory adjustments </t>
    </r>
    <r>
      <rPr>
        <sz val="8"/>
        <color indexed="8"/>
        <rFont val="Arial"/>
        <family val="2"/>
      </rPr>
      <t>(item 29 plus 42)</t>
    </r>
  </si>
  <si>
    <r>
      <t>Common equity tier 1 capital and reserve funds after specified adjustments</t>
    </r>
    <r>
      <rPr>
        <b/>
        <sz val="8"/>
        <color indexed="8"/>
        <rFont val="Arial"/>
        <family val="2"/>
      </rPr>
      <t xml:space="preserve"> and deductions </t>
    </r>
    <r>
      <rPr>
        <sz val="8"/>
        <color indexed="8"/>
        <rFont val="Arial"/>
        <family val="2"/>
      </rPr>
      <t>(item 43 less item 44)</t>
    </r>
  </si>
  <si>
    <r>
      <t>Common equity tier 1 capital and reserve funds after specified adjustments and deductions</t>
    </r>
    <r>
      <rPr>
        <sz val="8"/>
        <color indexed="8"/>
        <rFont val="Arial"/>
        <family val="2"/>
      </rPr>
      <t xml:space="preserve"> (item 56 less item 57)</t>
    </r>
  </si>
  <si>
    <r>
      <t xml:space="preserve">Common equity tier 1 capital and reserve funds after specified adjustments and deductions </t>
    </r>
    <r>
      <rPr>
        <sz val="8"/>
        <color indexed="8"/>
        <rFont val="Arial"/>
        <family val="2"/>
      </rPr>
      <t>(item 58 less item 59 to 61)</t>
    </r>
  </si>
  <si>
    <r>
      <t xml:space="preserve">Common equity tier 1 capital and reserve funds after specified adjustments and deductions </t>
    </r>
    <r>
      <rPr>
        <sz val="8"/>
        <color indexed="8"/>
        <rFont val="Arial"/>
        <family val="2"/>
      </rPr>
      <t>(item 61 less item 62)</t>
    </r>
  </si>
  <si>
    <r>
      <t>Qualifying common equity tier 1 capital and reserve funds</t>
    </r>
    <r>
      <rPr>
        <sz val="8"/>
        <color indexed="8"/>
        <rFont val="Arial"/>
        <family val="2"/>
      </rPr>
      <t xml:space="preserve"> (item 64 less item 65)</t>
    </r>
  </si>
  <si>
    <r>
      <t xml:space="preserve">Additional tier 1 capital and unimpaired reserve funds prior to adjustments and deductions </t>
    </r>
    <r>
      <rPr>
        <sz val="8"/>
        <color indexed="8"/>
        <rFont val="Arial"/>
        <family val="2"/>
      </rPr>
      <t>(total of items 68, 71 and 72)</t>
    </r>
  </si>
  <si>
    <r>
      <t>Qualifying additional tier 1 capital and reserve funds</t>
    </r>
    <r>
      <rPr>
        <sz val="8"/>
        <rFont val="Arial"/>
        <family val="2"/>
      </rPr>
      <t>( higher of zero or item 67 less item 73)</t>
    </r>
  </si>
  <si>
    <r>
      <t>Total qualifying tier 1 capital and reserve funds</t>
    </r>
    <r>
      <rPr>
        <sz val="8"/>
        <rFont val="Arial"/>
        <family val="2"/>
      </rPr>
      <t xml:space="preserve"> (item 66 plus item 76)</t>
    </r>
  </si>
  <si>
    <r>
      <t xml:space="preserve">Tier 2 capital and unimpaired reserve funds prior to adjustments and deductions </t>
    </r>
    <r>
      <rPr>
        <sz val="8"/>
        <color indexed="8"/>
        <rFont val="Arial"/>
        <family val="2"/>
      </rPr>
      <t>(total of items 79, 80 and 81)</t>
    </r>
  </si>
  <si>
    <r>
      <t xml:space="preserve">Qualifying tier 2 capital and reserve funds </t>
    </r>
    <r>
      <rPr>
        <sz val="8"/>
        <rFont val="Arial"/>
        <family val="2"/>
      </rPr>
      <t>(higher of zero or item 78 less item 84)</t>
    </r>
  </si>
  <si>
    <t>Balance in respect of unappropriated profits (total of items 88, 89 and 91, less items 90 and 92 plus 93 when credit/ minus 93 when debit)</t>
  </si>
  <si>
    <r>
      <t>Goodwill net of related tax liability</t>
    </r>
    <r>
      <rPr>
        <sz val="8"/>
        <color indexed="8"/>
        <rFont val="Arial"/>
        <family val="2"/>
      </rPr>
      <t xml:space="preserve"> (amount to be deducted from common equity tier 1 capital and reserve funds) (item 97 less item 98)</t>
    </r>
  </si>
  <si>
    <r>
      <t xml:space="preserve">Relevant intangible assets net of related tax liability </t>
    </r>
    <r>
      <rPr>
        <sz val="8"/>
        <color indexed="8"/>
        <rFont val="Arial"/>
        <family val="2"/>
      </rPr>
      <t>(amount to be deducted from common equity tier 1 capital and reserve funds) (item 100 less item 101)</t>
    </r>
  </si>
  <si>
    <r>
      <t>Is the reporting entity a D-SIB?</t>
    </r>
    <r>
      <rPr>
        <vertAlign val="superscript"/>
        <sz val="8"/>
        <rFont val="Arial"/>
        <family val="2"/>
      </rPr>
      <t>4</t>
    </r>
  </si>
  <si>
    <r>
      <t xml:space="preserve">   On</t>
    </r>
    <r>
      <rPr>
        <b/>
        <strike/>
        <sz val="8"/>
        <rFont val="Arial"/>
        <family val="2"/>
      </rPr>
      <t>-</t>
    </r>
    <r>
      <rPr>
        <b/>
        <sz val="8"/>
        <rFont val="Arial"/>
        <family val="2"/>
      </rPr>
      <t>balance sheet items, as adjusted</t>
    </r>
    <r>
      <rPr>
        <b/>
        <vertAlign val="superscript"/>
        <sz val="8"/>
        <rFont val="Arial"/>
        <family val="2"/>
      </rPr>
      <t>1</t>
    </r>
  </si>
  <si>
    <t>Potential future exposure associated with all derivatives transactions</t>
  </si>
  <si>
    <r>
      <t>Off-balance sheet items</t>
    </r>
    <r>
      <rPr>
        <b/>
        <vertAlign val="superscript"/>
        <sz val="8"/>
        <color indexed="8"/>
        <rFont val="Arial"/>
        <family val="2"/>
      </rPr>
      <t>2</t>
    </r>
  </si>
  <si>
    <r>
      <t xml:space="preserve">Derivative exposures </t>
    </r>
    <r>
      <rPr>
        <b/>
        <vertAlign val="superscript"/>
        <sz val="8"/>
        <color indexed="8"/>
        <rFont val="Arial"/>
        <family val="2"/>
      </rPr>
      <t>2</t>
    </r>
  </si>
  <si>
    <t>Aggregate risk weighted exposure for purposes of the Output Floor (Output Floor)</t>
  </si>
  <si>
    <t>Aggregate risk weighted exposure equivalent amounts excluding the impact of the Output Floor (sum of items 1, 4, 5 and 7)</t>
  </si>
  <si>
    <t>Total qualifying capital and reserve funds (item 77 plus item 85)</t>
  </si>
  <si>
    <r>
      <rPr>
        <b/>
        <sz val="8"/>
        <color theme="1"/>
        <rFont val="Arial"/>
        <family val="2"/>
      </rPr>
      <t>Movements during the period in respect of</t>
    </r>
    <r>
      <rPr>
        <sz val="8"/>
        <color theme="1"/>
        <rFont val="Arial"/>
        <family val="2"/>
      </rPr>
      <t>:</t>
    </r>
  </si>
  <si>
    <t>Investments in own shares and instruments qualifying as capital:</t>
  </si>
  <si>
    <r>
      <t xml:space="preserve"> Total amount to be deducted from common equity tier 1 capital and reserve funds</t>
    </r>
    <r>
      <rPr>
        <sz val="8"/>
        <color indexed="8"/>
        <rFont val="Arial"/>
        <family val="2"/>
      </rPr>
      <t xml:space="preserve"> (total of items 112 to 114)</t>
    </r>
  </si>
  <si>
    <r>
      <t xml:space="preserve">Total amount to be deducted from additional tier 1 capital and reserve funds </t>
    </r>
    <r>
      <rPr>
        <sz val="8"/>
        <color indexed="8"/>
        <rFont val="Arial"/>
        <family val="2"/>
      </rPr>
      <t>(total of items 116 to 118)</t>
    </r>
  </si>
  <si>
    <r>
      <t>Total amount to be deducted from tier 2 capital and reserve funds</t>
    </r>
    <r>
      <rPr>
        <sz val="8"/>
        <color indexed="8"/>
        <rFont val="Arial"/>
        <family val="2"/>
      </rPr>
      <t xml:space="preserve"> (total of items 120 to 122)</t>
    </r>
  </si>
  <si>
    <r>
      <t>Shortfall of eligible provisions to expected losses to be deducted from common equity tier 1 capital and reserve funds</t>
    </r>
    <r>
      <rPr>
        <sz val="8"/>
        <rFont val="Arial"/>
        <family val="2"/>
      </rPr>
      <t xml:space="preserve"> (item 127 less item 126)</t>
    </r>
  </si>
  <si>
    <r>
      <t xml:space="preserve">Amount to be deducted from (or added to if negative) common equity tier 1 capital and reserve funds </t>
    </r>
    <r>
      <rPr>
        <sz val="8"/>
        <rFont val="Arial"/>
        <family val="2"/>
      </rPr>
      <t>(total of items 130 to 132)</t>
    </r>
  </si>
  <si>
    <r>
      <t>Sum of all net holdings where the bank does not own more than 10% of the issued share capital</t>
    </r>
    <r>
      <rPr>
        <sz val="8"/>
        <rFont val="Arial"/>
        <family val="2"/>
      </rPr>
      <t xml:space="preserve"> (total of items 144, 147 and 151)</t>
    </r>
  </si>
  <si>
    <t>Leverage ratio (item 77, column 1, divided by item 228, column 1)</t>
  </si>
  <si>
    <r>
      <t xml:space="preserve">Amounts not deducted but subject to relevant risk weighting (amounts below allocated on a pro rata basis) Holdings of common stock net of short positions </t>
    </r>
    <r>
      <rPr>
        <b/>
        <sz val="8"/>
        <rFont val="Arial"/>
        <family val="2"/>
      </rPr>
      <t>(item 144 less item 155)</t>
    </r>
  </si>
  <si>
    <r>
      <t>Additional Tier 1 capital net of short positions</t>
    </r>
    <r>
      <rPr>
        <b/>
        <sz val="8"/>
        <rFont val="Arial"/>
        <family val="2"/>
      </rPr>
      <t xml:space="preserve"> (item 147 less item 156)</t>
    </r>
  </si>
  <si>
    <r>
      <t xml:space="preserve">tier 2 capital net of short positions and other TLAC instruments or liabilities </t>
    </r>
    <r>
      <rPr>
        <b/>
        <sz val="8"/>
        <color theme="1"/>
        <rFont val="Arial"/>
        <family val="2"/>
      </rPr>
      <t>(item 151 less item 157)</t>
    </r>
  </si>
  <si>
    <r>
      <t xml:space="preserve">Total risk weighted assets of amounts not deducted </t>
    </r>
    <r>
      <rPr>
        <b/>
        <sz val="8"/>
        <rFont val="Arial"/>
        <family val="2"/>
      </rPr>
      <t>(set out in items 158 to 160</t>
    </r>
    <r>
      <rPr>
        <sz val="8"/>
        <rFont val="Arial"/>
        <family val="2"/>
      </rPr>
      <t>)
of which: amounts that relate to holdings of common stock net of short positions, that is, risk weighted assets of exposures in l</t>
    </r>
    <r>
      <rPr>
        <b/>
        <sz val="8"/>
        <rFont val="Arial"/>
        <family val="2"/>
      </rPr>
      <t>ine item 158</t>
    </r>
  </si>
  <si>
    <r>
      <t xml:space="preserve">additional Tier 1 capital net of short positions, that is, risk weighted assets of exposures in </t>
    </r>
    <r>
      <rPr>
        <b/>
        <sz val="8"/>
        <rFont val="Arial"/>
        <family val="2"/>
      </rPr>
      <t>line item 159)</t>
    </r>
  </si>
  <si>
    <r>
      <t>tier 2 capital net of short positions and holdings of other TLAC liabilities, that is, risk weighted assets of exposures in</t>
    </r>
    <r>
      <rPr>
        <b/>
        <sz val="8"/>
        <rFont val="Arial"/>
        <family val="2"/>
      </rPr>
      <t xml:space="preserve"> line item 160)</t>
    </r>
  </si>
  <si>
    <r>
      <t xml:space="preserve">Mortgage servicing rights net of related tax liability </t>
    </r>
    <r>
      <rPr>
        <sz val="8"/>
        <rFont val="Arial"/>
        <family val="2"/>
      </rPr>
      <t>(item 179 less item 180)</t>
    </r>
  </si>
  <si>
    <t>Total (total items 192 to 194)</t>
  </si>
  <si>
    <t>Total (of items 197 to 205)</t>
  </si>
  <si>
    <r>
      <t xml:space="preserve">Distributions for the rolling six-month period ending at the reporting date </t>
    </r>
    <r>
      <rPr>
        <sz val="8"/>
        <rFont val="Arial"/>
        <family val="2"/>
      </rPr>
      <t>(total of items 210 to 216)</t>
    </r>
  </si>
  <si>
    <t>2.  Based on the inverse of the maximum percentage reported in item 224, columns 1 to 3.</t>
  </si>
  <si>
    <t>3.  Report "y" if item 223 exceeds item 218, or "n" if item 223 does not exceed item 218.</t>
  </si>
  <si>
    <r>
      <t>Total exposures for the calculation of the leverage ratio</t>
    </r>
    <r>
      <rPr>
        <sz val="8"/>
        <rFont val="Arial"/>
        <family val="2"/>
      </rPr>
      <t xml:space="preserve"> (total of items 229, 248, 254 and 259)</t>
    </r>
  </si>
  <si>
    <t>Memorandum items (Lines 243 to 247)</t>
  </si>
  <si>
    <r>
      <t xml:space="preserve">Total on-balance sheet exposures, excluding derivatives and SFTs </t>
    </r>
    <r>
      <rPr>
        <i/>
        <sz val="8"/>
        <rFont val="Arial"/>
        <family val="2"/>
      </rPr>
      <t>(total of items 244 to 247)</t>
    </r>
  </si>
  <si>
    <r>
      <t xml:space="preserve">Aggregate risk weighted exposure equivalent amounts </t>
    </r>
    <r>
      <rPr>
        <u/>
        <sz val="8"/>
        <color theme="1"/>
        <rFont val="Arial"/>
        <family val="2"/>
      </rPr>
      <t>after</t>
    </r>
    <r>
      <rPr>
        <sz val="8"/>
        <color theme="1"/>
        <rFont val="Arial"/>
        <family val="2"/>
      </rPr>
      <t xml:space="preserve"> application of the Floor and prior to specified add-ons or floors (total of item 3 to 5)</t>
    </r>
  </si>
  <si>
    <t>Minimum required capital and reserve funds per risk type, based on risk-weighted exposure (item 9 multiplied with item 19, column 3)</t>
  </si>
  <si>
    <r>
      <t>Total of specified adjustments to and deductions from common equity tier 1 capital and reserve funds</t>
    </r>
    <r>
      <rPr>
        <b/>
        <vertAlign val="superscript"/>
        <sz val="8"/>
        <color indexed="8"/>
        <rFont val="Arial"/>
        <family val="2"/>
      </rPr>
      <t>2</t>
    </r>
    <r>
      <rPr>
        <b/>
        <sz val="8"/>
        <color indexed="8"/>
        <rFont val="Arial"/>
        <family val="2"/>
      </rPr>
      <t xml:space="preserve"> </t>
    </r>
    <r>
      <rPr>
        <sz val="8"/>
        <color indexed="8"/>
        <rFont val="Arial"/>
        <family val="2"/>
      </rPr>
      <t>(total of items 45 to 55)</t>
    </r>
  </si>
  <si>
    <t>1.    Calculated in accordance with the relevant requirements specified in regulation 38(15)(e)(iv)(C) of the Regulations.</t>
  </si>
  <si>
    <t>2.    Calculated in accordance with the relevant requirements specified in regulation 38(15)(e)(iv)(D) of the Regulations.</t>
  </si>
  <si>
    <t>1.    Calculated in accordance with the relevant requirements specified in regulation 38(15)(e)(iv)(A) of the Regulations.</t>
  </si>
  <si>
    <t>2.    Calculated in accordance with the relevant requirements specified in regulation 38(15)(e)(iv)(B) of the Regulations.</t>
  </si>
  <si>
    <t xml:space="preserve">3.    The portion of general allowance for credit impairment which relates to exposures subject to the standardised approach for credit risk may be included in tier 2 unimpaired reserve funds up to a maximum amount of 1,25 per cent of item 81, column 11, of the form BA 200. Refer to regulation 23(22)(c). </t>
  </si>
  <si>
    <t>4.    The surplus amount of eligible provisions calculated in accordance with the provisions of regulation 23(22)(d) in respect of exposures subject to the IRB approach may be included in tier 2 unimpaired reserve funds up to a maximum amount of 0,6 per cent of item 201, column 13, of the form BA 200.</t>
  </si>
  <si>
    <t>1.  Relates to items such as add-ons to risk weighted exposure, etc.</t>
  </si>
  <si>
    <t>2.  Refer to regulation 38(9)(b).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</si>
</sst>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33" x14ac:knownFonts="1">
    <font>
      <sz val="11"/>
      <color indexed="8"/>
      <name val="Calibri"/>
      <family val="2"/>
      <scheme val="minor"/>
    </font>
    <font>
      <sz val="11"/>
      <color theme="1"/>
      <name val="Calibri"/>
      <family val="2"/>
      <scheme val="minor"/>
    </font>
    <font>
      <b/>
      <sz val="13"/>
      <color theme="3"/>
      <name val="Calibri"/>
      <family val="2"/>
      <scheme val="minor"/>
    </font>
    <font>
      <sz val="11"/>
      <color indexed="8"/>
      <name val="Calibri"/>
      <family val="2"/>
      <scheme val="minor"/>
    </font>
    <font>
      <b/>
      <sz val="8"/>
      <color theme="1"/>
      <name val="Arial"/>
      <family val="2"/>
    </font>
    <font>
      <sz val="8"/>
      <color theme="1"/>
      <name val="Arial"/>
      <family val="2"/>
    </font>
    <font>
      <b/>
      <sz val="12"/>
      <name val="System"/>
      <family val="2"/>
    </font>
    <font>
      <b/>
      <sz val="8"/>
      <name val="Arial"/>
      <family val="2"/>
    </font>
    <font>
      <sz val="10"/>
      <name val="Arial"/>
      <family val="2"/>
    </font>
    <font>
      <b/>
      <sz val="8"/>
      <color indexed="8"/>
      <name val="Arial"/>
      <family val="2"/>
    </font>
    <font>
      <sz val="8"/>
      <color indexed="8"/>
      <name val="Arial"/>
      <family val="2"/>
    </font>
    <font>
      <b/>
      <vertAlign val="superscript"/>
      <sz val="8"/>
      <color indexed="8"/>
      <name val="Arial"/>
      <family val="2"/>
    </font>
    <font>
      <sz val="8"/>
      <name val="Arial"/>
      <family val="2"/>
    </font>
    <font>
      <b/>
      <sz val="10"/>
      <name val="Arial"/>
      <family val="2"/>
    </font>
    <font>
      <sz val="12"/>
      <color theme="1"/>
      <name val="Arial"/>
      <family val="2"/>
    </font>
    <font>
      <b/>
      <sz val="8"/>
      <color rgb="FFFF0000"/>
      <name val="Arial"/>
      <family val="2"/>
    </font>
    <font>
      <vertAlign val="superscript"/>
      <sz val="8"/>
      <color indexed="8"/>
      <name val="Arial"/>
      <family val="2"/>
    </font>
    <font>
      <sz val="8"/>
      <color rgb="FFFF0000"/>
      <name val="Arial"/>
      <family val="2"/>
    </font>
    <font>
      <b/>
      <strike/>
      <sz val="8"/>
      <color rgb="FFFF0000"/>
      <name val="Arial"/>
      <family val="2"/>
    </font>
    <font>
      <i/>
      <sz val="8"/>
      <color indexed="8"/>
      <name val="Arial"/>
      <family val="2"/>
    </font>
    <font>
      <b/>
      <vertAlign val="superscript"/>
      <sz val="8"/>
      <name val="Arial"/>
      <family val="2"/>
    </font>
    <font>
      <b/>
      <i/>
      <sz val="8"/>
      <color theme="1"/>
      <name val="Arial"/>
      <family val="2"/>
    </font>
    <font>
      <sz val="10"/>
      <color theme="1"/>
      <name val="Arial"/>
      <family val="2"/>
    </font>
    <font>
      <b/>
      <sz val="16"/>
      <color rgb="FFFF0000"/>
      <name val="Arial"/>
      <family val="2"/>
    </font>
    <font>
      <vertAlign val="superscript"/>
      <sz val="7.2"/>
      <color indexed="8"/>
      <name val="Arial"/>
      <family val="2"/>
    </font>
    <font>
      <sz val="7.2"/>
      <color indexed="8"/>
      <name val="Arial"/>
      <family val="2"/>
    </font>
    <font>
      <i/>
      <sz val="8"/>
      <color theme="1"/>
      <name val="Arial"/>
      <family val="2"/>
    </font>
    <font>
      <vertAlign val="superscript"/>
      <sz val="8"/>
      <name val="Arial"/>
      <family val="2"/>
    </font>
    <font>
      <b/>
      <strike/>
      <sz val="8"/>
      <name val="Arial"/>
      <family val="2"/>
    </font>
    <font>
      <b/>
      <i/>
      <sz val="8"/>
      <name val="Arial"/>
      <family val="2"/>
    </font>
    <font>
      <i/>
      <sz val="8"/>
      <name val="Arial"/>
      <family val="2"/>
    </font>
    <font>
      <b/>
      <sz val="9"/>
      <name val="Arial"/>
      <family val="2"/>
    </font>
    <font>
      <u/>
      <sz val="8"/>
      <color theme="1"/>
      <name val="Arial"/>
      <family val="2"/>
    </font>
  </fonts>
  <fills count="11">
    <fill>
      <patternFill patternType="none"/>
    </fill>
    <fill>
      <patternFill patternType="gray125"/>
    </fill>
    <fill>
      <patternFill patternType="solid">
        <fgColor theme="0"/>
        <bgColor indexed="64"/>
      </patternFill>
    </fill>
    <fill>
      <patternFill patternType="solid">
        <fgColor indexed="9"/>
      </patternFill>
    </fill>
    <fill>
      <patternFill patternType="solid">
        <fgColor indexed="47"/>
        <bgColor indexed="64"/>
      </patternFill>
    </fill>
    <fill>
      <patternFill patternType="solid">
        <fgColor indexed="9"/>
        <bgColor indexed="64"/>
      </patternFill>
    </fill>
    <fill>
      <patternFill patternType="solid">
        <fgColor rgb="FFFFFF0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indexed="13"/>
        <bgColor indexed="64"/>
      </patternFill>
    </fill>
    <fill>
      <patternFill patternType="solid">
        <fgColor indexed="22"/>
        <bgColor indexed="64"/>
      </patternFill>
    </fill>
  </fills>
  <borders count="17">
    <border>
      <left/>
      <right/>
      <top/>
      <bottom/>
      <diagonal/>
    </border>
    <border>
      <left/>
      <right/>
      <top/>
      <bottom style="thick">
        <color theme="4" tint="0.49998474074526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0">
    <xf numFmtId="0" fontId="0" fillId="0" borderId="0"/>
    <xf numFmtId="43" fontId="3" fillId="0" borderId="0" applyFont="0" applyFill="0" applyBorder="0" applyAlignment="0" applyProtection="0"/>
    <xf numFmtId="0" fontId="2" fillId="0" borderId="1" applyNumberFormat="0" applyFill="0" applyAlignment="0" applyProtection="0"/>
    <xf numFmtId="0" fontId="6" fillId="0" borderId="0" applyAlignment="0">
      <alignment vertical="top" wrapText="1"/>
      <protection locked="0"/>
    </xf>
    <xf numFmtId="0" fontId="8" fillId="4" borderId="6" applyNumberFormat="0" applyFont="0" applyBorder="0" applyProtection="0">
      <alignment horizontal="left" vertical="center"/>
    </xf>
    <xf numFmtId="0" fontId="8" fillId="0" borderId="0">
      <alignment vertical="center"/>
    </xf>
    <xf numFmtId="0" fontId="8" fillId="0" borderId="0"/>
    <xf numFmtId="0" fontId="13" fillId="5" borderId="6" applyFont="0" applyBorder="0">
      <alignment horizontal="center" wrapText="1"/>
    </xf>
    <xf numFmtId="43" fontId="3" fillId="0" borderId="0" applyFont="0" applyFill="0" applyBorder="0" applyAlignment="0" applyProtection="0"/>
    <xf numFmtId="0" fontId="8" fillId="0" borderId="0">
      <alignment vertical="center"/>
    </xf>
    <xf numFmtId="0" fontId="14" fillId="0" borderId="0"/>
    <xf numFmtId="9" fontId="3" fillId="0" borderId="0" applyFont="0" applyFill="0" applyBorder="0" applyAlignment="0" applyProtection="0"/>
    <xf numFmtId="10" fontId="8" fillId="4" borderId="3" applyFont="0" applyProtection="0">
      <alignment horizontal="right" vertical="center"/>
    </xf>
    <xf numFmtId="3" fontId="8" fillId="9" borderId="3" applyFont="0">
      <alignment horizontal="right" vertical="center"/>
      <protection locked="0"/>
    </xf>
    <xf numFmtId="0" fontId="8" fillId="10" borderId="3" applyNumberFormat="0" applyFont="0" applyBorder="0">
      <alignment horizontal="center" vertical="center"/>
    </xf>
    <xf numFmtId="3" fontId="8" fillId="5" borderId="3" applyFont="0">
      <alignment horizontal="right" vertical="center"/>
    </xf>
    <xf numFmtId="0" fontId="3" fillId="0" borderId="0"/>
    <xf numFmtId="0" fontId="1" fillId="0" borderId="0"/>
    <xf numFmtId="0" fontId="8" fillId="0" borderId="0"/>
    <xf numFmtId="0" fontId="14" fillId="0" borderId="0"/>
  </cellStyleXfs>
  <cellXfs count="477">
    <xf numFmtId="0" fontId="0" fillId="0" borderId="0" xfId="0"/>
    <xf numFmtId="0" fontId="5" fillId="0" borderId="0" xfId="0" applyFont="1" applyAlignment="1">
      <alignment horizontal="center"/>
    </xf>
    <xf numFmtId="0" fontId="5" fillId="0" borderId="0" xfId="0" applyFont="1"/>
    <xf numFmtId="0" fontId="4" fillId="2" borderId="0" xfId="3" applyFont="1" applyFill="1" applyAlignment="1">
      <alignment horizontal="left" vertical="center"/>
      <protection locked="0"/>
    </xf>
    <xf numFmtId="0" fontId="4" fillId="3" borderId="0" xfId="3" applyFont="1" applyFill="1" applyAlignment="1">
      <alignment horizontal="left" vertical="top"/>
      <protection locked="0"/>
    </xf>
    <xf numFmtId="0" fontId="4" fillId="3" borderId="0" xfId="3" applyFont="1" applyFill="1" applyAlignment="1" applyProtection="1">
      <alignment horizontal="center"/>
    </xf>
    <xf numFmtId="0" fontId="4" fillId="3" borderId="0" xfId="3" applyFont="1" applyFill="1" applyAlignment="1" applyProtection="1">
      <alignment horizontal="left" vertical="top"/>
    </xf>
    <xf numFmtId="49" fontId="4" fillId="3" borderId="0" xfId="3" applyNumberFormat="1" applyFont="1" applyFill="1" applyAlignment="1" applyProtection="1">
      <alignment horizontal="left" vertical="top"/>
    </xf>
    <xf numFmtId="49" fontId="5" fillId="3" borderId="0" xfId="3" applyNumberFormat="1" applyFont="1" applyFill="1" applyAlignment="1" applyProtection="1">
      <alignment horizontal="left" vertical="top"/>
    </xf>
    <xf numFmtId="0" fontId="5" fillId="3" borderId="0" xfId="3" applyFont="1" applyFill="1" applyAlignment="1" applyProtection="1">
      <alignment horizontal="center"/>
    </xf>
    <xf numFmtId="0" fontId="5" fillId="3" borderId="0" xfId="3" applyFont="1" applyFill="1" applyAlignment="1" applyProtection="1">
      <alignment horizontal="left" vertical="top"/>
    </xf>
    <xf numFmtId="49" fontId="5" fillId="3" borderId="0" xfId="3" applyNumberFormat="1" applyFont="1" applyFill="1" applyAlignment="1" applyProtection="1">
      <alignment horizontal="center"/>
    </xf>
    <xf numFmtId="49" fontId="4" fillId="3" borderId="0" xfId="3" applyNumberFormat="1" applyFont="1" applyFill="1" applyAlignment="1" applyProtection="1">
      <alignment horizontal="center"/>
    </xf>
    <xf numFmtId="0" fontId="4" fillId="3" borderId="2" xfId="3" applyFont="1" applyFill="1" applyBorder="1" applyAlignment="1" applyProtection="1">
      <alignment horizontal="left" vertical="top"/>
    </xf>
    <xf numFmtId="0" fontId="4" fillId="3" borderId="9" xfId="3" applyFont="1" applyFill="1" applyBorder="1" applyAlignment="1" applyProtection="1">
      <alignment horizontal="center" wrapText="1"/>
    </xf>
    <xf numFmtId="49" fontId="4" fillId="3" borderId="4" xfId="3" applyNumberFormat="1" applyFont="1" applyFill="1" applyBorder="1" applyAlignment="1" applyProtection="1">
      <alignment horizontal="left" vertical="center"/>
    </xf>
    <xf numFmtId="49" fontId="4" fillId="3" borderId="12" xfId="3" applyNumberFormat="1" applyFont="1" applyFill="1" applyBorder="1" applyAlignment="1" applyProtection="1">
      <alignment horizontal="center" wrapText="1"/>
    </xf>
    <xf numFmtId="49" fontId="4" fillId="3" borderId="3" xfId="3" applyNumberFormat="1" applyFont="1" applyFill="1" applyBorder="1" applyAlignment="1" applyProtection="1">
      <alignment horizontal="center" vertical="center"/>
    </xf>
    <xf numFmtId="0" fontId="4" fillId="3" borderId="5" xfId="3" applyFont="1" applyFill="1" applyBorder="1" applyAlignment="1" applyProtection="1">
      <alignment horizontal="left" vertical="top"/>
    </xf>
    <xf numFmtId="0" fontId="4" fillId="3" borderId="12" xfId="3" applyFont="1" applyFill="1" applyBorder="1" applyAlignment="1" applyProtection="1">
      <alignment horizontal="center"/>
    </xf>
    <xf numFmtId="49" fontId="4" fillId="3" borderId="9" xfId="3" applyNumberFormat="1" applyFont="1" applyFill="1" applyBorder="1" applyAlignment="1">
      <alignment horizontal="left" vertical="top"/>
      <protection locked="0"/>
    </xf>
    <xf numFmtId="0" fontId="5" fillId="3" borderId="2" xfId="3" applyFont="1" applyFill="1" applyBorder="1" applyAlignment="1">
      <alignment horizontal="center"/>
      <protection locked="0"/>
    </xf>
    <xf numFmtId="49" fontId="4" fillId="3" borderId="10" xfId="3" applyNumberFormat="1" applyFont="1" applyFill="1" applyBorder="1" applyAlignment="1" applyProtection="1">
      <alignment horizontal="left" vertical="top"/>
    </xf>
    <xf numFmtId="49" fontId="4" fillId="3" borderId="11" xfId="3" applyNumberFormat="1" applyFont="1" applyFill="1" applyBorder="1" applyAlignment="1" applyProtection="1">
      <alignment horizontal="left" vertical="top"/>
    </xf>
    <xf numFmtId="49" fontId="5" fillId="3" borderId="12" xfId="3" applyNumberFormat="1" applyFont="1" applyFill="1" applyBorder="1" applyAlignment="1">
      <alignment horizontal="left" vertical="top" indent="1"/>
      <protection locked="0"/>
    </xf>
    <xf numFmtId="1" fontId="5" fillId="3" borderId="4" xfId="3" applyNumberFormat="1" applyFont="1" applyFill="1" applyBorder="1" applyAlignment="1">
      <alignment horizontal="center"/>
      <protection locked="0"/>
    </xf>
    <xf numFmtId="3" fontId="5" fillId="0" borderId="3" xfId="3" applyNumberFormat="1" applyFont="1" applyBorder="1" applyAlignment="1">
      <alignment horizontal="right" vertical="top"/>
      <protection locked="0"/>
    </xf>
    <xf numFmtId="4" fontId="5" fillId="0" borderId="3" xfId="3" applyNumberFormat="1" applyFont="1" applyBorder="1" applyAlignment="1">
      <alignment horizontal="right" vertical="top"/>
      <protection locked="0"/>
    </xf>
    <xf numFmtId="3" fontId="5" fillId="3" borderId="3" xfId="3" applyNumberFormat="1" applyFont="1" applyFill="1" applyBorder="1" applyAlignment="1" applyProtection="1">
      <alignment horizontal="right" vertical="top"/>
    </xf>
    <xf numFmtId="3" fontId="5" fillId="7" borderId="3" xfId="3" applyNumberFormat="1" applyFont="1" applyFill="1" applyBorder="1" applyAlignment="1">
      <alignment horizontal="right" vertical="top"/>
      <protection locked="0"/>
    </xf>
    <xf numFmtId="49" fontId="5" fillId="3" borderId="12" xfId="3" applyNumberFormat="1" applyFont="1" applyFill="1" applyBorder="1" applyAlignment="1">
      <alignment horizontal="left" vertical="top" wrapText="1" indent="1"/>
      <protection locked="0"/>
    </xf>
    <xf numFmtId="0" fontId="4" fillId="3" borderId="0" xfId="3" applyFont="1" applyFill="1" applyAlignment="1">
      <alignment horizontal="left" vertical="center"/>
      <protection locked="0"/>
    </xf>
    <xf numFmtId="0" fontId="4" fillId="3" borderId="12" xfId="3" applyFont="1" applyFill="1" applyBorder="1" applyAlignment="1">
      <alignment horizontal="left" vertical="center"/>
      <protection locked="0"/>
    </xf>
    <xf numFmtId="1" fontId="4" fillId="3" borderId="4" xfId="3" applyNumberFormat="1" applyFont="1" applyFill="1" applyBorder="1" applyAlignment="1" applyProtection="1">
      <alignment horizontal="center" vertical="center" wrapText="1"/>
    </xf>
    <xf numFmtId="0" fontId="4" fillId="3" borderId="12" xfId="3" applyFont="1" applyFill="1" applyBorder="1" applyAlignment="1">
      <alignment horizontal="left" vertical="top"/>
      <protection locked="0"/>
    </xf>
    <xf numFmtId="1" fontId="4" fillId="3" borderId="4" xfId="3" applyNumberFormat="1" applyFont="1" applyFill="1" applyBorder="1" applyAlignment="1">
      <alignment horizontal="center"/>
      <protection locked="0"/>
    </xf>
    <xf numFmtId="49" fontId="4" fillId="3" borderId="8" xfId="3" applyNumberFormat="1" applyFont="1" applyFill="1" applyBorder="1" applyAlignment="1">
      <alignment horizontal="center" wrapText="1"/>
      <protection locked="0"/>
    </xf>
    <xf numFmtId="49" fontId="4" fillId="3" borderId="3" xfId="3" applyNumberFormat="1" applyFont="1" applyFill="1" applyBorder="1" applyAlignment="1">
      <alignment horizontal="center" wrapText="1"/>
      <protection locked="0"/>
    </xf>
    <xf numFmtId="49" fontId="4" fillId="3" borderId="12" xfId="3" applyNumberFormat="1" applyFont="1" applyFill="1" applyBorder="1" applyAlignment="1">
      <alignment horizontal="left" vertical="center"/>
      <protection locked="0"/>
    </xf>
    <xf numFmtId="1" fontId="4" fillId="3" borderId="4" xfId="3" applyNumberFormat="1" applyFont="1" applyFill="1" applyBorder="1" applyAlignment="1">
      <alignment horizontal="center" wrapText="1"/>
      <protection locked="0"/>
    </xf>
    <xf numFmtId="49" fontId="4" fillId="3" borderId="8" xfId="3" applyNumberFormat="1" applyFont="1" applyFill="1" applyBorder="1" applyAlignment="1">
      <alignment horizontal="center" vertical="center"/>
      <protection locked="0"/>
    </xf>
    <xf numFmtId="49" fontId="4" fillId="3" borderId="3" xfId="3" applyNumberFormat="1" applyFont="1" applyFill="1" applyBorder="1" applyAlignment="1">
      <alignment horizontal="center" vertical="center"/>
      <protection locked="0"/>
    </xf>
    <xf numFmtId="49" fontId="5" fillId="3" borderId="12" xfId="3" applyNumberFormat="1" applyFont="1" applyFill="1" applyBorder="1" applyAlignment="1">
      <alignment horizontal="left" vertical="center" indent="1"/>
      <protection locked="0"/>
    </xf>
    <xf numFmtId="4" fontId="4" fillId="3" borderId="8" xfId="11" applyNumberFormat="1" applyFont="1" applyFill="1" applyBorder="1" applyAlignment="1" applyProtection="1">
      <alignment horizontal="center" vertical="center" wrapText="1"/>
      <protection locked="0"/>
    </xf>
    <xf numFmtId="4" fontId="4" fillId="3" borderId="3" xfId="11" applyNumberFormat="1" applyFont="1" applyFill="1" applyBorder="1" applyAlignment="1" applyProtection="1">
      <alignment horizontal="center" vertical="center" wrapText="1"/>
      <protection locked="0"/>
    </xf>
    <xf numFmtId="4" fontId="4" fillId="3" borderId="3" xfId="11" applyNumberFormat="1" applyFont="1" applyFill="1" applyBorder="1" applyAlignment="1" applyProtection="1">
      <alignment horizontal="center" vertical="center"/>
      <protection locked="0"/>
    </xf>
    <xf numFmtId="49" fontId="5" fillId="3" borderId="12" xfId="3" applyNumberFormat="1" applyFont="1" applyFill="1" applyBorder="1" applyAlignment="1">
      <alignment horizontal="left" vertical="center" wrapText="1" indent="1"/>
      <protection locked="0"/>
    </xf>
    <xf numFmtId="4" fontId="5" fillId="3" borderId="8" xfId="11" applyNumberFormat="1" applyFont="1" applyFill="1" applyBorder="1" applyAlignment="1" applyProtection="1">
      <alignment horizontal="center" vertical="center"/>
    </xf>
    <xf numFmtId="4" fontId="5" fillId="3" borderId="3" xfId="11" applyNumberFormat="1" applyFont="1" applyFill="1" applyBorder="1" applyAlignment="1" applyProtection="1">
      <alignment horizontal="center" vertical="center"/>
    </xf>
    <xf numFmtId="0" fontId="4" fillId="3" borderId="12" xfId="3" applyFont="1" applyFill="1" applyBorder="1" applyAlignment="1">
      <alignment horizontal="left" vertical="center" indent="1"/>
      <protection locked="0"/>
    </xf>
    <xf numFmtId="0" fontId="5" fillId="3" borderId="12" xfId="3" applyFont="1" applyFill="1" applyBorder="1" applyAlignment="1">
      <alignment horizontal="left" vertical="center" indent="1"/>
      <protection locked="0"/>
    </xf>
    <xf numFmtId="0" fontId="5" fillId="0" borderId="12" xfId="0" applyFont="1" applyBorder="1" applyAlignment="1">
      <alignment horizontal="left" vertical="center" wrapText="1" indent="1"/>
    </xf>
    <xf numFmtId="0" fontId="4" fillId="3" borderId="12" xfId="3" applyFont="1" applyFill="1" applyBorder="1" applyAlignment="1">
      <alignment horizontal="left" vertical="center" wrapText="1" indent="1"/>
      <protection locked="0"/>
    </xf>
    <xf numFmtId="0" fontId="4" fillId="3" borderId="14" xfId="3" applyFont="1" applyFill="1" applyBorder="1" applyAlignment="1">
      <alignment horizontal="left" vertical="center" wrapText="1" indent="1"/>
      <protection locked="0"/>
    </xf>
    <xf numFmtId="1" fontId="5" fillId="3" borderId="5" xfId="3" applyNumberFormat="1" applyFont="1" applyFill="1" applyBorder="1" applyAlignment="1">
      <alignment horizontal="center"/>
      <protection locked="0"/>
    </xf>
    <xf numFmtId="0" fontId="5" fillId="8" borderId="3" xfId="0" applyFont="1" applyFill="1" applyBorder="1" applyAlignment="1">
      <alignment vertical="center"/>
    </xf>
    <xf numFmtId="3" fontId="5" fillId="8" borderId="3" xfId="3" applyNumberFormat="1" applyFont="1" applyFill="1" applyBorder="1" applyAlignment="1" applyProtection="1">
      <alignment horizontal="center" vertical="center"/>
    </xf>
    <xf numFmtId="0" fontId="4" fillId="0" borderId="0" xfId="3" applyFont="1" applyAlignment="1">
      <alignment horizontal="left" vertical="top"/>
      <protection locked="0"/>
    </xf>
    <xf numFmtId="49" fontId="4" fillId="3" borderId="0" xfId="3" applyNumberFormat="1" applyFont="1" applyFill="1" applyAlignment="1">
      <alignment horizontal="left" vertical="top"/>
      <protection locked="0"/>
    </xf>
    <xf numFmtId="49" fontId="5" fillId="0" borderId="0" xfId="3" applyNumberFormat="1" applyFont="1" applyAlignment="1">
      <alignment horizontal="center"/>
      <protection locked="0"/>
    </xf>
    <xf numFmtId="4" fontId="5" fillId="0" borderId="0" xfId="11" applyNumberFormat="1" applyFont="1" applyFill="1" applyBorder="1" applyAlignment="1" applyProtection="1">
      <alignment horizontal="center" vertical="center"/>
    </xf>
    <xf numFmtId="0" fontId="5" fillId="0" borderId="0" xfId="0" applyFont="1" applyAlignment="1">
      <alignment vertical="center"/>
    </xf>
    <xf numFmtId="3" fontId="5" fillId="0" borderId="0" xfId="3" applyNumberFormat="1" applyFont="1" applyAlignment="1" applyProtection="1">
      <alignment horizontal="center" vertical="center"/>
    </xf>
    <xf numFmtId="4" fontId="5" fillId="2" borderId="0" xfId="11" applyNumberFormat="1" applyFont="1" applyFill="1" applyBorder="1" applyAlignment="1" applyProtection="1">
      <alignment horizontal="center" vertical="center"/>
    </xf>
    <xf numFmtId="4" fontId="17" fillId="2" borderId="0" xfId="11" applyNumberFormat="1" applyFont="1" applyFill="1" applyBorder="1" applyAlignment="1" applyProtection="1">
      <alignment horizontal="center" vertical="center"/>
    </xf>
    <xf numFmtId="0" fontId="5" fillId="2" borderId="0" xfId="0" applyFont="1" applyFill="1" applyAlignment="1">
      <alignment vertical="center"/>
    </xf>
    <xf numFmtId="3" fontId="5" fillId="2" borderId="0" xfId="3" applyNumberFormat="1" applyFont="1" applyFill="1" applyAlignment="1" applyProtection="1">
      <alignment horizontal="center" vertical="center"/>
    </xf>
    <xf numFmtId="0" fontId="4" fillId="0" borderId="0" xfId="3" applyFont="1" applyAlignment="1">
      <alignment horizontal="left" vertical="center" wrapText="1"/>
      <protection locked="0"/>
    </xf>
    <xf numFmtId="49" fontId="4" fillId="3" borderId="2" xfId="3" applyNumberFormat="1" applyFont="1" applyFill="1" applyBorder="1" applyAlignment="1">
      <alignment horizontal="left" vertical="center"/>
      <protection locked="0"/>
    </xf>
    <xf numFmtId="49" fontId="4" fillId="3" borderId="2" xfId="3" applyNumberFormat="1" applyFont="1" applyFill="1" applyBorder="1" applyAlignment="1" applyProtection="1">
      <alignment horizontal="center" vertical="center" wrapText="1"/>
    </xf>
    <xf numFmtId="49" fontId="4" fillId="3" borderId="3" xfId="3" applyNumberFormat="1" applyFont="1" applyFill="1" applyBorder="1" applyAlignment="1">
      <alignment horizontal="center" vertical="center" wrapText="1"/>
      <protection locked="0"/>
    </xf>
    <xf numFmtId="0" fontId="4" fillId="0" borderId="0" xfId="0" applyFont="1" applyAlignment="1">
      <alignment horizontal="center" vertical="center" wrapText="1"/>
    </xf>
    <xf numFmtId="49" fontId="4" fillId="3" borderId="5" xfId="3" applyNumberFormat="1" applyFont="1" applyFill="1" applyBorder="1" applyAlignment="1">
      <alignment horizontal="left" vertical="center"/>
      <protection locked="0"/>
    </xf>
    <xf numFmtId="49" fontId="4" fillId="3" borderId="4" xfId="3" applyNumberFormat="1" applyFont="1" applyFill="1" applyBorder="1" applyAlignment="1" applyProtection="1">
      <alignment horizontal="center" vertical="center" wrapText="1"/>
    </xf>
    <xf numFmtId="49" fontId="4" fillId="3" borderId="2" xfId="3" applyNumberFormat="1" applyFont="1" applyFill="1" applyBorder="1" applyAlignment="1">
      <alignment horizontal="center" vertical="center" wrapText="1"/>
      <protection locked="0"/>
    </xf>
    <xf numFmtId="49" fontId="4" fillId="3" borderId="0" xfId="3" applyNumberFormat="1" applyFont="1" applyFill="1" applyAlignment="1">
      <alignment horizontal="center" vertical="center" wrapText="1"/>
      <protection locked="0"/>
    </xf>
    <xf numFmtId="49" fontId="4" fillId="3" borderId="9" xfId="3" applyNumberFormat="1" applyFont="1" applyFill="1" applyBorder="1" applyAlignment="1">
      <alignment horizontal="left" vertical="center"/>
      <protection locked="0"/>
    </xf>
    <xf numFmtId="49" fontId="4" fillId="3" borderId="9" xfId="3" applyNumberFormat="1" applyFont="1" applyFill="1" applyBorder="1" applyAlignment="1" applyProtection="1">
      <alignment horizontal="center" vertical="center" wrapText="1"/>
    </xf>
    <xf numFmtId="49" fontId="5" fillId="3" borderId="12" xfId="3" applyNumberFormat="1" applyFont="1" applyFill="1" applyBorder="1" applyAlignment="1">
      <alignment horizontal="left" vertical="center" wrapText="1"/>
      <protection locked="0"/>
    </xf>
    <xf numFmtId="1" fontId="5" fillId="3" borderId="12" xfId="3" applyNumberFormat="1" applyFont="1" applyFill="1" applyBorder="1" applyAlignment="1">
      <alignment horizontal="center" vertical="center"/>
      <protection locked="0"/>
    </xf>
    <xf numFmtId="164" fontId="5" fillId="3" borderId="5" xfId="1" applyNumberFormat="1" applyFont="1" applyFill="1" applyBorder="1" applyAlignment="1" applyProtection="1">
      <alignment horizontal="right" vertical="center"/>
    </xf>
    <xf numFmtId="3" fontId="5" fillId="3" borderId="0" xfId="3" applyNumberFormat="1" applyFont="1" applyFill="1" applyAlignment="1" applyProtection="1">
      <alignment horizontal="right" vertical="center"/>
    </xf>
    <xf numFmtId="1" fontId="5" fillId="3" borderId="4" xfId="3" applyNumberFormat="1" applyFont="1" applyFill="1" applyBorder="1" applyAlignment="1">
      <alignment horizontal="center" vertical="center"/>
      <protection locked="0"/>
    </xf>
    <xf numFmtId="164" fontId="5" fillId="3" borderId="16" xfId="1" applyNumberFormat="1" applyFont="1" applyFill="1" applyBorder="1" applyAlignment="1" applyProtection="1">
      <alignment horizontal="right" vertical="center"/>
    </xf>
    <xf numFmtId="164" fontId="5" fillId="3" borderId="3" xfId="1" applyNumberFormat="1" applyFont="1" applyFill="1" applyBorder="1" applyAlignment="1" applyProtection="1">
      <alignment horizontal="right" vertical="center"/>
    </xf>
    <xf numFmtId="164" fontId="5" fillId="3" borderId="8" xfId="1" applyNumberFormat="1" applyFont="1" applyFill="1" applyBorder="1" applyAlignment="1" applyProtection="1">
      <alignment horizontal="right" vertical="center"/>
    </xf>
    <xf numFmtId="164" fontId="5" fillId="7" borderId="8" xfId="1" applyNumberFormat="1" applyFont="1" applyFill="1" applyBorder="1" applyAlignment="1" applyProtection="1">
      <alignment horizontal="right" vertical="center"/>
    </xf>
    <xf numFmtId="164" fontId="5" fillId="7" borderId="3" xfId="1" applyNumberFormat="1" applyFont="1" applyFill="1" applyBorder="1" applyAlignment="1" applyProtection="1">
      <alignment horizontal="right" vertical="center"/>
    </xf>
    <xf numFmtId="164" fontId="5" fillId="0" borderId="3" xfId="1" applyNumberFormat="1" applyFont="1" applyBorder="1" applyAlignment="1">
      <alignment horizontal="right" vertical="center"/>
    </xf>
    <xf numFmtId="0" fontId="5" fillId="0" borderId="0" xfId="0" applyFont="1" applyAlignment="1">
      <alignment horizontal="center" vertical="center"/>
    </xf>
    <xf numFmtId="164" fontId="5" fillId="2" borderId="3" xfId="1" applyNumberFormat="1" applyFont="1" applyFill="1" applyBorder="1" applyAlignment="1">
      <alignment horizontal="right" vertical="center"/>
    </xf>
    <xf numFmtId="49" fontId="4" fillId="3" borderId="14" xfId="3" applyNumberFormat="1" applyFont="1" applyFill="1" applyBorder="1" applyAlignment="1">
      <alignment horizontal="left" vertical="center" wrapText="1"/>
      <protection locked="0"/>
    </xf>
    <xf numFmtId="1" fontId="5" fillId="3" borderId="5" xfId="3" applyNumberFormat="1" applyFont="1" applyFill="1" applyBorder="1" applyAlignment="1">
      <alignment horizontal="center" vertical="center"/>
      <protection locked="0"/>
    </xf>
    <xf numFmtId="164" fontId="4" fillId="3" borderId="8" xfId="1" applyNumberFormat="1" applyFont="1" applyFill="1" applyBorder="1" applyAlignment="1" applyProtection="1">
      <alignment horizontal="right" vertical="center"/>
    </xf>
    <xf numFmtId="164" fontId="4" fillId="3" borderId="3" xfId="1" applyNumberFormat="1" applyFont="1" applyFill="1" applyBorder="1" applyAlignment="1" applyProtection="1">
      <alignment horizontal="right" vertical="center"/>
    </xf>
    <xf numFmtId="2" fontId="5" fillId="3" borderId="0" xfId="3" applyNumberFormat="1" applyFont="1" applyFill="1" applyAlignment="1" applyProtection="1">
      <alignment horizontal="right" vertical="center"/>
    </xf>
    <xf numFmtId="49" fontId="9" fillId="3" borderId="0" xfId="3" applyNumberFormat="1" applyFont="1" applyFill="1" applyAlignment="1">
      <alignment horizontal="left" vertical="top"/>
      <protection locked="0"/>
    </xf>
    <xf numFmtId="0" fontId="4" fillId="3" borderId="0" xfId="3" applyFont="1" applyFill="1" applyAlignment="1">
      <alignment horizontal="center"/>
      <protection locked="0"/>
    </xf>
    <xf numFmtId="49" fontId="5" fillId="3" borderId="0" xfId="3" applyNumberFormat="1" applyFont="1" applyFill="1" applyAlignment="1">
      <alignment horizontal="left" vertical="top"/>
      <protection locked="0"/>
    </xf>
    <xf numFmtId="0" fontId="4" fillId="2" borderId="9" xfId="9" applyFont="1" applyFill="1" applyBorder="1" applyAlignment="1">
      <alignment horizontal="left" vertical="center"/>
    </xf>
    <xf numFmtId="0" fontId="4" fillId="2" borderId="2" xfId="9" applyFont="1" applyFill="1" applyBorder="1" applyAlignment="1">
      <alignment horizontal="center" vertical="center" wrapText="1"/>
    </xf>
    <xf numFmtId="0" fontId="4" fillId="2" borderId="8" xfId="7" applyFont="1" applyFill="1" applyBorder="1" applyAlignment="1">
      <alignment horizontal="center" vertical="center" wrapText="1"/>
    </xf>
    <xf numFmtId="0" fontId="4" fillId="2" borderId="12" xfId="9" applyFont="1" applyFill="1" applyBorder="1" applyAlignment="1">
      <alignment horizontal="left" vertical="center"/>
    </xf>
    <xf numFmtId="0" fontId="4" fillId="2" borderId="4" xfId="9" applyFont="1" applyFill="1" applyBorder="1" applyAlignment="1">
      <alignment horizontal="center" vertical="center" wrapText="1"/>
    </xf>
    <xf numFmtId="1" fontId="5" fillId="2" borderId="3" xfId="3" applyNumberFormat="1" applyFont="1" applyFill="1" applyBorder="1" applyAlignment="1">
      <alignment horizontal="center"/>
      <protection locked="0"/>
    </xf>
    <xf numFmtId="4" fontId="5" fillId="2" borderId="8" xfId="12" applyNumberFormat="1" applyFont="1" applyFill="1" applyBorder="1">
      <alignment horizontal="right" vertical="center"/>
    </xf>
    <xf numFmtId="10" fontId="5" fillId="2" borderId="3" xfId="12" applyFont="1" applyFill="1">
      <alignment horizontal="right" vertical="center"/>
    </xf>
    <xf numFmtId="10" fontId="17" fillId="2" borderId="3" xfId="12" applyFont="1" applyFill="1">
      <alignment horizontal="right" vertical="center"/>
    </xf>
    <xf numFmtId="0" fontId="9" fillId="0" borderId="0" xfId="4" applyFont="1" applyFill="1" applyBorder="1">
      <alignment horizontal="left" vertical="center"/>
    </xf>
    <xf numFmtId="0" fontId="5" fillId="2" borderId="0" xfId="4" applyFont="1" applyFill="1" applyBorder="1">
      <alignment horizontal="left" vertical="center"/>
    </xf>
    <xf numFmtId="10" fontId="5" fillId="2" borderId="0" xfId="12" applyFont="1" applyFill="1" applyBorder="1">
      <alignment horizontal="right" vertical="center"/>
    </xf>
    <xf numFmtId="49" fontId="4" fillId="3" borderId="0" xfId="3" applyNumberFormat="1" applyFont="1" applyFill="1" applyAlignment="1">
      <alignment horizontal="center"/>
      <protection locked="0"/>
    </xf>
    <xf numFmtId="49" fontId="4" fillId="3" borderId="2" xfId="3" applyNumberFormat="1" applyFont="1" applyFill="1" applyBorder="1" applyAlignment="1" applyProtection="1">
      <alignment horizontal="left" vertical="center" wrapText="1"/>
    </xf>
    <xf numFmtId="49" fontId="4" fillId="3" borderId="2" xfId="3" applyNumberFormat="1" applyFont="1" applyFill="1" applyBorder="1" applyAlignment="1" applyProtection="1">
      <alignment horizontal="center" wrapText="1"/>
    </xf>
    <xf numFmtId="49" fontId="4" fillId="3" borderId="3" xfId="3" applyNumberFormat="1" applyFont="1" applyFill="1" applyBorder="1" applyAlignment="1" applyProtection="1">
      <alignment horizontal="center" vertical="top" wrapText="1"/>
    </xf>
    <xf numFmtId="49" fontId="4" fillId="3" borderId="5" xfId="3" applyNumberFormat="1" applyFont="1" applyFill="1" applyBorder="1" applyAlignment="1" applyProtection="1">
      <alignment horizontal="left" vertical="top"/>
    </xf>
    <xf numFmtId="0" fontId="4" fillId="3" borderId="4" xfId="3" applyFont="1" applyFill="1" applyBorder="1" applyAlignment="1" applyProtection="1">
      <alignment horizontal="center" wrapText="1"/>
    </xf>
    <xf numFmtId="0" fontId="4" fillId="5" borderId="9" xfId="9" applyFont="1" applyFill="1" applyBorder="1" applyAlignment="1">
      <alignment horizontal="left" vertical="center" wrapText="1"/>
    </xf>
    <xf numFmtId="1" fontId="5" fillId="3" borderId="2" xfId="3" applyNumberFormat="1" applyFont="1" applyFill="1" applyBorder="1" applyAlignment="1">
      <alignment horizontal="center" vertical="center"/>
      <protection locked="0"/>
    </xf>
    <xf numFmtId="164" fontId="5" fillId="0" borderId="8" xfId="1" applyNumberFormat="1" applyFont="1" applyBorder="1" applyAlignment="1">
      <alignment vertical="center"/>
    </xf>
    <xf numFmtId="0" fontId="4" fillId="5" borderId="12" xfId="9" applyFont="1" applyFill="1" applyBorder="1" applyAlignment="1">
      <alignment horizontal="left" vertical="center" wrapText="1"/>
    </xf>
    <xf numFmtId="0" fontId="10" fillId="5" borderId="12" xfId="9" applyFont="1" applyFill="1" applyBorder="1" applyAlignment="1">
      <alignment horizontal="left" vertical="center" wrapText="1" indent="1"/>
    </xf>
    <xf numFmtId="164" fontId="5" fillId="0" borderId="8" xfId="1" applyNumberFormat="1" applyFont="1" applyBorder="1" applyAlignment="1" applyProtection="1">
      <alignment horizontal="right" vertical="center"/>
      <protection locked="0"/>
    </xf>
    <xf numFmtId="0" fontId="5" fillId="5" borderId="12" xfId="9" applyFont="1" applyFill="1" applyBorder="1" applyAlignment="1">
      <alignment horizontal="left" vertical="center" wrapText="1" indent="1"/>
    </xf>
    <xf numFmtId="164" fontId="5" fillId="0" borderId="8" xfId="1" applyNumberFormat="1" applyFont="1" applyBorder="1" applyAlignment="1" applyProtection="1">
      <alignment horizontal="right" vertical="top"/>
      <protection locked="0"/>
    </xf>
    <xf numFmtId="164" fontId="5" fillId="0" borderId="3" xfId="1" applyNumberFormat="1" applyFont="1" applyBorder="1" applyAlignment="1" applyProtection="1">
      <alignment horizontal="right" vertical="top"/>
      <protection locked="0"/>
    </xf>
    <xf numFmtId="164" fontId="5" fillId="3" borderId="8" xfId="1" applyNumberFormat="1" applyFont="1" applyFill="1" applyBorder="1" applyAlignment="1" applyProtection="1">
      <alignment horizontal="right" vertical="top"/>
    </xf>
    <xf numFmtId="164" fontId="5" fillId="0" borderId="8" xfId="1" applyNumberFormat="1" applyFont="1" applyBorder="1"/>
    <xf numFmtId="164" fontId="5" fillId="0" borderId="3" xfId="1" applyNumberFormat="1" applyFont="1" applyBorder="1"/>
    <xf numFmtId="0" fontId="4" fillId="5" borderId="14" xfId="9" applyFont="1" applyFill="1" applyBorder="1" applyAlignment="1">
      <alignment horizontal="left" vertical="center" wrapText="1"/>
    </xf>
    <xf numFmtId="164" fontId="5" fillId="0" borderId="8" xfId="1" applyNumberFormat="1" applyFont="1" applyBorder="1" applyAlignment="1" applyProtection="1">
      <alignment horizontal="right"/>
      <protection locked="0"/>
    </xf>
    <xf numFmtId="0" fontId="9" fillId="0" borderId="0" xfId="9" applyFont="1" applyAlignment="1">
      <alignment horizontal="left" vertical="center"/>
    </xf>
    <xf numFmtId="164" fontId="5" fillId="0" borderId="0" xfId="1" applyNumberFormat="1" applyFont="1" applyFill="1" applyBorder="1" applyAlignment="1" applyProtection="1">
      <alignment horizontal="right"/>
      <protection locked="0"/>
    </xf>
    <xf numFmtId="164" fontId="5" fillId="0" borderId="0" xfId="1" applyNumberFormat="1" applyFont="1" applyFill="1" applyBorder="1"/>
    <xf numFmtId="0" fontId="9" fillId="3" borderId="0" xfId="3" applyFont="1" applyFill="1" applyAlignment="1">
      <alignment horizontal="left" vertical="top"/>
      <protection locked="0"/>
    </xf>
    <xf numFmtId="0" fontId="18" fillId="0" borderId="0" xfId="9" applyFont="1" applyAlignment="1">
      <alignment horizontal="left" vertical="center"/>
    </xf>
    <xf numFmtId="0" fontId="5" fillId="0" borderId="0" xfId="9" applyFont="1" applyAlignment="1">
      <alignment horizontal="left" vertical="center"/>
    </xf>
    <xf numFmtId="49" fontId="4" fillId="3" borderId="12" xfId="3" applyNumberFormat="1" applyFont="1" applyFill="1" applyBorder="1" applyAlignment="1" applyProtection="1">
      <alignment horizontal="left" vertical="top" wrapText="1"/>
    </xf>
    <xf numFmtId="1" fontId="5" fillId="3" borderId="2" xfId="3" applyNumberFormat="1" applyFont="1" applyFill="1" applyBorder="1" applyAlignment="1">
      <alignment horizontal="center"/>
      <protection locked="0"/>
    </xf>
    <xf numFmtId="164" fontId="5" fillId="0" borderId="8" xfId="1" applyNumberFormat="1" applyFont="1" applyFill="1" applyBorder="1"/>
    <xf numFmtId="164" fontId="5" fillId="0" borderId="8" xfId="1" applyNumberFormat="1" applyFont="1" applyFill="1" applyBorder="1" applyAlignment="1" applyProtection="1">
      <alignment horizontal="right" vertical="top"/>
    </xf>
    <xf numFmtId="164" fontId="5" fillId="0" borderId="8" xfId="1" applyNumberFormat="1" applyFont="1" applyFill="1" applyBorder="1" applyAlignment="1" applyProtection="1">
      <alignment horizontal="right" vertical="top"/>
      <protection locked="0"/>
    </xf>
    <xf numFmtId="0" fontId="4" fillId="5" borderId="12" xfId="5" applyFont="1" applyFill="1" applyBorder="1" applyAlignment="1">
      <alignment horizontal="left" vertical="center" wrapText="1"/>
    </xf>
    <xf numFmtId="164" fontId="5" fillId="5" borderId="8" xfId="1" applyNumberFormat="1" applyFont="1" applyFill="1" applyBorder="1" applyAlignment="1">
      <alignment horizontal="right" vertical="center"/>
    </xf>
    <xf numFmtId="0" fontId="5" fillId="3" borderId="0" xfId="3" applyFont="1" applyFill="1" applyAlignment="1">
      <alignment horizontal="left" vertical="center"/>
      <protection locked="0"/>
    </xf>
    <xf numFmtId="0" fontId="4" fillId="0" borderId="14" xfId="4" applyFont="1" applyFill="1" applyBorder="1" applyAlignment="1" applyProtection="1">
      <alignment vertical="center" wrapText="1"/>
    </xf>
    <xf numFmtId="49" fontId="9" fillId="3" borderId="0" xfId="3" applyNumberFormat="1" applyFont="1" applyFill="1" applyAlignment="1">
      <alignment horizontal="left" vertical="center"/>
      <protection locked="0"/>
    </xf>
    <xf numFmtId="0" fontId="4" fillId="3" borderId="0" xfId="3" applyFont="1" applyFill="1" applyAlignment="1">
      <alignment horizontal="center" vertical="center"/>
      <protection locked="0"/>
    </xf>
    <xf numFmtId="49" fontId="18" fillId="3" borderId="0" xfId="3" applyNumberFormat="1" applyFont="1" applyFill="1" applyAlignment="1">
      <alignment horizontal="left" vertical="center"/>
      <protection locked="0"/>
    </xf>
    <xf numFmtId="0" fontId="4" fillId="3" borderId="4" xfId="3" applyFont="1" applyFill="1" applyBorder="1" applyAlignment="1" applyProtection="1">
      <alignment horizontal="center"/>
    </xf>
    <xf numFmtId="0" fontId="5" fillId="5" borderId="12" xfId="9" applyFont="1" applyFill="1" applyBorder="1" applyAlignment="1">
      <alignment horizontal="left" vertical="center" wrapText="1"/>
    </xf>
    <xf numFmtId="0" fontId="12" fillId="5" borderId="12" xfId="9" applyFont="1" applyFill="1" applyBorder="1" applyAlignment="1">
      <alignment horizontal="left" vertical="center" wrapText="1" indent="1"/>
    </xf>
    <xf numFmtId="0" fontId="7" fillId="5" borderId="12" xfId="5" applyFont="1" applyFill="1" applyBorder="1" applyAlignment="1">
      <alignment horizontal="left" vertical="center" wrapText="1"/>
    </xf>
    <xf numFmtId="0" fontId="7" fillId="0" borderId="14" xfId="4" applyFont="1" applyFill="1" applyBorder="1" applyAlignment="1" applyProtection="1">
      <alignment vertical="center" wrapText="1"/>
    </xf>
    <xf numFmtId="164" fontId="5" fillId="2" borderId="8" xfId="1" applyNumberFormat="1" applyFont="1" applyFill="1" applyBorder="1" applyAlignment="1">
      <alignment horizontal="right" vertical="center"/>
    </xf>
    <xf numFmtId="49" fontId="9" fillId="3" borderId="0" xfId="3" applyNumberFormat="1" applyFont="1" applyFill="1" applyAlignment="1">
      <alignment horizontal="left" vertical="center" wrapText="1"/>
      <protection locked="0"/>
    </xf>
    <xf numFmtId="49" fontId="9" fillId="3" borderId="0" xfId="3" applyNumberFormat="1" applyFont="1" applyFill="1" applyAlignment="1">
      <alignment vertical="center"/>
      <protection locked="0"/>
    </xf>
    <xf numFmtId="49" fontId="18" fillId="3" borderId="0" xfId="3" applyNumberFormat="1" applyFont="1" applyFill="1" applyAlignment="1">
      <alignment vertical="center"/>
      <protection locked="0"/>
    </xf>
    <xf numFmtId="49" fontId="5" fillId="3" borderId="0" xfId="3" applyNumberFormat="1" applyFont="1" applyFill="1" applyAlignment="1">
      <alignment horizontal="left" vertical="top" wrapText="1"/>
      <protection locked="0"/>
    </xf>
    <xf numFmtId="49" fontId="4" fillId="3" borderId="2" xfId="3" applyNumberFormat="1" applyFont="1" applyFill="1" applyBorder="1" applyAlignment="1">
      <alignment horizontal="left" vertical="center" wrapText="1"/>
      <protection locked="0"/>
    </xf>
    <xf numFmtId="49" fontId="4" fillId="3" borderId="2" xfId="3" applyNumberFormat="1" applyFont="1" applyFill="1" applyBorder="1" applyAlignment="1">
      <alignment horizontal="center" wrapText="1"/>
      <protection locked="0"/>
    </xf>
    <xf numFmtId="49" fontId="4" fillId="3" borderId="3" xfId="3" applyNumberFormat="1" applyFont="1" applyFill="1" applyBorder="1" applyAlignment="1">
      <alignment horizontal="center" vertical="top" wrapText="1"/>
      <protection locked="0"/>
    </xf>
    <xf numFmtId="49" fontId="4" fillId="3" borderId="5" xfId="3" applyNumberFormat="1" applyFont="1" applyFill="1" applyBorder="1" applyAlignment="1">
      <alignment horizontal="left" vertical="top"/>
      <protection locked="0"/>
    </xf>
    <xf numFmtId="0" fontId="4" fillId="3" borderId="4" xfId="3" applyFont="1" applyFill="1" applyBorder="1" applyAlignment="1">
      <alignment horizontal="center"/>
      <protection locked="0"/>
    </xf>
    <xf numFmtId="0" fontId="5" fillId="2" borderId="12" xfId="9" applyFont="1" applyFill="1" applyBorder="1" applyAlignment="1">
      <alignment horizontal="left" vertical="center" wrapText="1" indent="1"/>
    </xf>
    <xf numFmtId="0" fontId="7" fillId="5" borderId="12" xfId="9" applyFont="1" applyFill="1" applyBorder="1" applyAlignment="1">
      <alignment horizontal="left" vertical="center" wrapText="1"/>
    </xf>
    <xf numFmtId="0" fontId="17" fillId="3" borderId="0" xfId="3" applyFont="1" applyFill="1" applyAlignment="1">
      <alignment horizontal="left" vertical="top"/>
      <protection locked="0"/>
    </xf>
    <xf numFmtId="0" fontId="5" fillId="5" borderId="14" xfId="9" applyFont="1" applyFill="1" applyBorder="1" applyAlignment="1">
      <alignment horizontal="left" vertical="center" wrapText="1" indent="1"/>
    </xf>
    <xf numFmtId="49" fontId="5" fillId="3" borderId="0" xfId="3" applyNumberFormat="1" applyFont="1" applyFill="1" applyAlignment="1">
      <alignment horizontal="left" vertical="center" wrapText="1"/>
      <protection locked="0"/>
    </xf>
    <xf numFmtId="0" fontId="9" fillId="3" borderId="0" xfId="3" applyFont="1" applyFill="1" applyAlignment="1">
      <alignment horizontal="left" vertical="center"/>
      <protection locked="0"/>
    </xf>
    <xf numFmtId="0" fontId="9" fillId="3" borderId="0" xfId="3" applyFont="1" applyFill="1" applyAlignment="1">
      <alignment horizontal="center" vertical="center"/>
      <protection locked="0"/>
    </xf>
    <xf numFmtId="0" fontId="9" fillId="0" borderId="0" xfId="0" applyFont="1" applyAlignment="1">
      <alignment vertical="center" wrapText="1"/>
    </xf>
    <xf numFmtId="0" fontId="9" fillId="0" borderId="0" xfId="0" applyFont="1" applyAlignment="1">
      <alignment vertical="center"/>
    </xf>
    <xf numFmtId="0" fontId="4" fillId="3" borderId="0" xfId="3" applyFont="1" applyFill="1" applyAlignment="1">
      <alignment vertical="top"/>
      <protection locked="0"/>
    </xf>
    <xf numFmtId="49" fontId="21" fillId="3" borderId="2" xfId="3" applyNumberFormat="1" applyFont="1" applyFill="1" applyBorder="1" applyAlignment="1">
      <alignment horizontal="left" vertical="center" wrapText="1"/>
      <protection locked="0"/>
    </xf>
    <xf numFmtId="49" fontId="5" fillId="3" borderId="9" xfId="3" applyNumberFormat="1" applyFont="1" applyFill="1" applyBorder="1" applyAlignment="1">
      <alignment horizontal="left" vertical="center"/>
      <protection locked="0"/>
    </xf>
    <xf numFmtId="3" fontId="5" fillId="0" borderId="11" xfId="3" applyNumberFormat="1" applyFont="1" applyBorder="1" applyAlignment="1">
      <alignment horizontal="right" vertical="center"/>
      <protection locked="0"/>
    </xf>
    <xf numFmtId="49" fontId="5" fillId="3" borderId="12" xfId="3" applyNumberFormat="1" applyFont="1" applyFill="1" applyBorder="1" applyAlignment="1">
      <alignment horizontal="left" vertical="center"/>
      <protection locked="0"/>
    </xf>
    <xf numFmtId="164" fontId="22" fillId="7" borderId="3" xfId="1" applyNumberFormat="1" applyFont="1" applyFill="1" applyBorder="1" applyAlignment="1">
      <alignment horizontal="right" vertical="center"/>
    </xf>
    <xf numFmtId="3" fontId="5" fillId="0" borderId="3" xfId="3" applyNumberFormat="1" applyFont="1" applyBorder="1" applyAlignment="1">
      <alignment horizontal="right" vertical="center"/>
      <protection locked="0"/>
    </xf>
    <xf numFmtId="3" fontId="5" fillId="0" borderId="5" xfId="3" applyNumberFormat="1" applyFont="1" applyBorder="1" applyAlignment="1">
      <alignment horizontal="right" vertical="center"/>
      <protection locked="0"/>
    </xf>
    <xf numFmtId="49" fontId="5" fillId="3" borderId="14" xfId="3" applyNumberFormat="1" applyFont="1" applyFill="1" applyBorder="1" applyAlignment="1">
      <alignment horizontal="left" vertical="center" wrapText="1"/>
      <protection locked="0"/>
    </xf>
    <xf numFmtId="3" fontId="5" fillId="3" borderId="8" xfId="3" applyNumberFormat="1" applyFont="1" applyFill="1" applyBorder="1" applyAlignment="1" applyProtection="1">
      <alignment horizontal="right" vertical="center"/>
    </xf>
    <xf numFmtId="49" fontId="21" fillId="3" borderId="9" xfId="3" applyNumberFormat="1" applyFont="1" applyFill="1" applyBorder="1" applyAlignment="1">
      <alignment horizontal="left" vertical="center" wrapText="1"/>
      <protection locked="0"/>
    </xf>
    <xf numFmtId="49" fontId="4" fillId="3" borderId="6" xfId="3" applyNumberFormat="1" applyFont="1" applyFill="1" applyBorder="1" applyAlignment="1">
      <alignment horizontal="center" vertical="center" wrapText="1"/>
      <protection locked="0"/>
    </xf>
    <xf numFmtId="49" fontId="4" fillId="3" borderId="7" xfId="3" applyNumberFormat="1" applyFont="1" applyFill="1" applyBorder="1" applyAlignment="1">
      <alignment horizontal="center" vertical="center" wrapText="1"/>
      <protection locked="0"/>
    </xf>
    <xf numFmtId="49" fontId="4" fillId="3" borderId="8" xfId="3" applyNumberFormat="1" applyFont="1" applyFill="1" applyBorder="1" applyAlignment="1">
      <alignment horizontal="center" vertical="center" wrapText="1"/>
      <protection locked="0"/>
    </xf>
    <xf numFmtId="49" fontId="4" fillId="3" borderId="12" xfId="3" applyNumberFormat="1" applyFont="1" applyFill="1" applyBorder="1" applyAlignment="1">
      <alignment horizontal="left" vertical="center" wrapText="1"/>
      <protection locked="0"/>
    </xf>
    <xf numFmtId="49" fontId="4" fillId="3" borderId="4" xfId="3" applyNumberFormat="1" applyFont="1" applyFill="1" applyBorder="1" applyAlignment="1">
      <alignment horizontal="center" wrapText="1"/>
      <protection locked="0"/>
    </xf>
    <xf numFmtId="49" fontId="4" fillId="3" borderId="5" xfId="3" applyNumberFormat="1" applyFont="1" applyFill="1" applyBorder="1" applyAlignment="1">
      <alignment horizontal="center" vertical="center" wrapText="1"/>
      <protection locked="0"/>
    </xf>
    <xf numFmtId="49" fontId="4" fillId="3" borderId="12" xfId="3" applyNumberFormat="1" applyFont="1" applyFill="1" applyBorder="1" applyAlignment="1">
      <alignment horizontal="left" vertical="top"/>
      <protection locked="0"/>
    </xf>
    <xf numFmtId="0" fontId="5" fillId="3" borderId="3" xfId="3" applyFont="1" applyFill="1" applyBorder="1" applyAlignment="1">
      <alignment horizontal="left" vertical="center"/>
      <protection locked="0"/>
    </xf>
    <xf numFmtId="1" fontId="5" fillId="3" borderId="3" xfId="3" applyNumberFormat="1" applyFont="1" applyFill="1" applyBorder="1" applyAlignment="1">
      <alignment horizontal="center" vertical="center"/>
      <protection locked="0"/>
    </xf>
    <xf numFmtId="0" fontId="5" fillId="3" borderId="0" xfId="3" applyFont="1" applyFill="1" applyAlignment="1">
      <alignment horizontal="center" vertical="center"/>
      <protection locked="0"/>
    </xf>
    <xf numFmtId="4" fontId="5" fillId="3" borderId="0" xfId="11" applyNumberFormat="1" applyFont="1" applyFill="1" applyBorder="1" applyAlignment="1" applyProtection="1">
      <alignment horizontal="right" vertical="center"/>
      <protection locked="0"/>
    </xf>
    <xf numFmtId="49" fontId="5" fillId="3" borderId="0" xfId="3" applyNumberFormat="1" applyFont="1" applyFill="1" applyAlignment="1">
      <alignment horizontal="left" vertical="center"/>
      <protection locked="0"/>
    </xf>
    <xf numFmtId="49" fontId="4" fillId="3" borderId="0" xfId="3" applyNumberFormat="1" applyFont="1" applyFill="1" applyAlignment="1">
      <alignment horizontal="center" vertical="center"/>
      <protection locked="0"/>
    </xf>
    <xf numFmtId="0" fontId="4" fillId="5" borderId="0" xfId="2" applyFont="1" applyFill="1" applyBorder="1" applyAlignment="1" applyProtection="1">
      <alignment horizontal="left"/>
    </xf>
    <xf numFmtId="0" fontId="4" fillId="5" borderId="9" xfId="2" applyFont="1" applyFill="1" applyBorder="1" applyAlignment="1" applyProtection="1">
      <alignment horizontal="left" vertical="center"/>
    </xf>
    <xf numFmtId="3" fontId="5" fillId="3" borderId="0" xfId="3" applyNumberFormat="1" applyFont="1" applyFill="1" applyAlignment="1" applyProtection="1">
      <alignment horizontal="right" vertical="top"/>
    </xf>
    <xf numFmtId="0" fontId="4" fillId="5" borderId="12" xfId="2" applyFont="1" applyFill="1" applyBorder="1" applyAlignment="1" applyProtection="1">
      <alignment horizontal="left"/>
    </xf>
    <xf numFmtId="49" fontId="4" fillId="3" borderId="13" xfId="3" applyNumberFormat="1" applyFont="1" applyFill="1" applyBorder="1" applyAlignment="1">
      <alignment horizontal="center" vertical="center"/>
      <protection locked="0"/>
    </xf>
    <xf numFmtId="0" fontId="4" fillId="5" borderId="0" xfId="2" applyFont="1" applyFill="1" applyBorder="1" applyAlignment="1" applyProtection="1">
      <alignment horizontal="left" vertical="center"/>
    </xf>
    <xf numFmtId="49" fontId="4" fillId="3" borderId="11" xfId="3" applyNumberFormat="1" applyFont="1" applyFill="1" applyBorder="1" applyAlignment="1">
      <alignment horizontal="center" vertical="center"/>
      <protection locked="0"/>
    </xf>
    <xf numFmtId="0" fontId="5" fillId="5" borderId="0" xfId="9" applyFont="1" applyFill="1">
      <alignment vertical="center"/>
    </xf>
    <xf numFmtId="0" fontId="5" fillId="0" borderId="0" xfId="9" applyFont="1" applyAlignment="1">
      <alignment horizontal="center" vertical="center"/>
    </xf>
    <xf numFmtId="3" fontId="5" fillId="2" borderId="16" xfId="13" applyFont="1" applyFill="1" applyBorder="1">
      <alignment horizontal="right" vertical="center"/>
      <protection locked="0"/>
    </xf>
    <xf numFmtId="3" fontId="5" fillId="2" borderId="8" xfId="13" applyFont="1" applyFill="1" applyBorder="1">
      <alignment horizontal="right" vertical="center"/>
      <protection locked="0"/>
    </xf>
    <xf numFmtId="0" fontId="5" fillId="0" borderId="0" xfId="14" applyFont="1" applyFill="1" applyBorder="1" applyAlignment="1">
      <alignment vertical="center" wrapText="1"/>
    </xf>
    <xf numFmtId="0" fontId="4" fillId="5" borderId="12" xfId="9" applyFont="1" applyFill="1" applyBorder="1" applyAlignment="1">
      <alignment horizontal="left" vertical="center" wrapText="1" indent="1"/>
    </xf>
    <xf numFmtId="3" fontId="5" fillId="5" borderId="11" xfId="15" applyFont="1" applyBorder="1">
      <alignment horizontal="right" vertical="center"/>
    </xf>
    <xf numFmtId="0" fontId="4" fillId="5" borderId="12" xfId="2" applyFont="1" applyFill="1" applyBorder="1" applyAlignment="1" applyProtection="1">
      <alignment horizontal="left" vertical="center" wrapText="1"/>
    </xf>
    <xf numFmtId="0" fontId="5" fillId="0" borderId="0" xfId="14" applyFont="1" applyFill="1" applyBorder="1" applyAlignment="1">
      <alignment horizontal="center" vertical="center" wrapText="1"/>
    </xf>
    <xf numFmtId="0" fontId="4" fillId="5" borderId="12" xfId="9" applyFont="1" applyFill="1" applyBorder="1" applyAlignment="1">
      <alignment vertical="center" wrapText="1"/>
    </xf>
    <xf numFmtId="0" fontId="5" fillId="0" borderId="13" xfId="14" applyFont="1" applyFill="1" applyBorder="1" applyAlignment="1">
      <alignment vertical="center" wrapText="1"/>
    </xf>
    <xf numFmtId="3" fontId="5" fillId="5" borderId="8" xfId="15" applyFont="1" applyBorder="1">
      <alignment horizontal="right" vertical="center"/>
    </xf>
    <xf numFmtId="0" fontId="5" fillId="5" borderId="12" xfId="9" applyFont="1" applyFill="1" applyBorder="1" applyAlignment="1">
      <alignment horizontal="left" vertical="center" wrapText="1" indent="2"/>
    </xf>
    <xf numFmtId="3" fontId="5" fillId="5" borderId="16" xfId="15" applyFont="1" applyBorder="1">
      <alignment horizontal="right" vertical="center"/>
    </xf>
    <xf numFmtId="0" fontId="5" fillId="5" borderId="14" xfId="9" applyFont="1" applyFill="1" applyBorder="1" applyAlignment="1">
      <alignment horizontal="left" vertical="center" wrapText="1" indent="2"/>
    </xf>
    <xf numFmtId="0" fontId="5" fillId="5" borderId="0" xfId="9" applyFont="1" applyFill="1" applyAlignment="1">
      <alignment horizontal="left" vertical="center" wrapText="1" indent="2"/>
    </xf>
    <xf numFmtId="49" fontId="5" fillId="3" borderId="0" xfId="3" applyNumberFormat="1" applyFont="1" applyFill="1" applyAlignment="1">
      <alignment horizontal="center" vertical="center"/>
      <protection locked="0"/>
    </xf>
    <xf numFmtId="3" fontId="5" fillId="2" borderId="0" xfId="13" applyFont="1" applyFill="1" applyBorder="1">
      <alignment horizontal="right" vertical="center"/>
      <protection locked="0"/>
    </xf>
    <xf numFmtId="3" fontId="5" fillId="3" borderId="0" xfId="3" applyNumberFormat="1" applyFont="1" applyFill="1" applyAlignment="1" applyProtection="1">
      <alignment horizontal="center"/>
    </xf>
    <xf numFmtId="0" fontId="4" fillId="3" borderId="2" xfId="3" applyFont="1" applyFill="1" applyBorder="1" applyAlignment="1">
      <alignment horizontal="left" vertical="center" wrapText="1"/>
      <protection locked="0"/>
    </xf>
    <xf numFmtId="0" fontId="4" fillId="5" borderId="5" xfId="2" applyFont="1" applyFill="1" applyBorder="1" applyAlignment="1" applyProtection="1">
      <alignment horizontal="left" wrapText="1"/>
    </xf>
    <xf numFmtId="49" fontId="4" fillId="3" borderId="2" xfId="3" applyNumberFormat="1" applyFont="1" applyFill="1" applyBorder="1" applyAlignment="1">
      <alignment horizontal="center" vertical="center"/>
      <protection locked="0"/>
    </xf>
    <xf numFmtId="0" fontId="4" fillId="5" borderId="9" xfId="2" applyFont="1" applyFill="1" applyBorder="1" applyAlignment="1" applyProtection="1">
      <alignment horizontal="left" vertical="center" wrapText="1"/>
    </xf>
    <xf numFmtId="49" fontId="4" fillId="3" borderId="9" xfId="3" applyNumberFormat="1" applyFont="1" applyFill="1" applyBorder="1" applyAlignment="1">
      <alignment horizontal="center" vertical="center" wrapText="1"/>
      <protection locked="0"/>
    </xf>
    <xf numFmtId="0" fontId="5" fillId="5" borderId="0" xfId="9" applyFont="1" applyFill="1" applyAlignment="1">
      <alignment horizontal="center" vertical="center"/>
    </xf>
    <xf numFmtId="3" fontId="5" fillId="2" borderId="5" xfId="13" applyFont="1" applyFill="1" applyBorder="1">
      <alignment horizontal="right" vertical="center"/>
      <protection locked="0"/>
    </xf>
    <xf numFmtId="1" fontId="5" fillId="0" borderId="4" xfId="13" applyNumberFormat="1" applyFont="1" applyFill="1" applyBorder="1" applyAlignment="1">
      <alignment horizontal="center" vertical="center"/>
      <protection locked="0"/>
    </xf>
    <xf numFmtId="0" fontId="5" fillId="5" borderId="4" xfId="9" applyFont="1" applyFill="1" applyBorder="1" applyAlignment="1">
      <alignment horizontal="left" vertical="center" wrapText="1" indent="1"/>
    </xf>
    <xf numFmtId="1" fontId="5" fillId="3" borderId="13" xfId="3" applyNumberFormat="1" applyFont="1" applyFill="1" applyBorder="1" applyAlignment="1">
      <alignment horizontal="center" vertical="center"/>
      <protection locked="0"/>
    </xf>
    <xf numFmtId="3" fontId="5" fillId="2" borderId="11" xfId="13" applyFont="1" applyFill="1" applyBorder="1">
      <alignment horizontal="right" vertical="center"/>
      <protection locked="0"/>
    </xf>
    <xf numFmtId="0" fontId="4" fillId="0" borderId="4" xfId="2" applyFont="1" applyFill="1" applyBorder="1" applyAlignment="1" applyProtection="1">
      <alignment horizontal="left" vertical="center"/>
    </xf>
    <xf numFmtId="2" fontId="4" fillId="3" borderId="0" xfId="3" applyNumberFormat="1" applyFont="1" applyFill="1" applyAlignment="1">
      <alignment horizontal="center" vertical="center" wrapText="1"/>
      <protection locked="0"/>
    </xf>
    <xf numFmtId="0" fontId="4" fillId="0" borderId="12" xfId="9" applyFont="1" applyBorder="1" applyAlignment="1">
      <alignment horizontal="left" vertical="center" wrapText="1" indent="1"/>
    </xf>
    <xf numFmtId="2" fontId="5" fillId="0" borderId="12" xfId="3" applyNumberFormat="1" applyFont="1" applyBorder="1" applyAlignment="1">
      <alignment horizontal="center" vertical="center"/>
      <protection locked="0"/>
    </xf>
    <xf numFmtId="164" fontId="5" fillId="2" borderId="16" xfId="1" applyNumberFormat="1" applyFont="1" applyFill="1" applyBorder="1" applyAlignment="1" applyProtection="1">
      <alignment horizontal="right" vertical="center"/>
      <protection locked="0"/>
    </xf>
    <xf numFmtId="164" fontId="5" fillId="2" borderId="8" xfId="1" applyNumberFormat="1" applyFont="1" applyFill="1" applyBorder="1" applyAlignment="1" applyProtection="1">
      <alignment horizontal="right" vertical="center"/>
      <protection locked="0"/>
    </xf>
    <xf numFmtId="1" fontId="4" fillId="3" borderId="13" xfId="3" applyNumberFormat="1" applyFont="1" applyFill="1" applyBorder="1" applyAlignment="1">
      <alignment horizontal="center" vertical="center" wrapText="1"/>
      <protection locked="0"/>
    </xf>
    <xf numFmtId="164" fontId="5" fillId="0" borderId="16" xfId="1" applyNumberFormat="1" applyFont="1" applyBorder="1"/>
    <xf numFmtId="0" fontId="7" fillId="5" borderId="12" xfId="9" applyFont="1" applyFill="1" applyBorder="1" applyAlignment="1">
      <alignment horizontal="left" vertical="center" wrapText="1" indent="1"/>
    </xf>
    <xf numFmtId="164" fontId="5" fillId="5" borderId="11" xfId="1" applyNumberFormat="1" applyFont="1" applyFill="1" applyBorder="1" applyAlignment="1">
      <alignment horizontal="right" vertical="center"/>
    </xf>
    <xf numFmtId="0" fontId="4" fillId="5" borderId="12" xfId="2" applyFont="1" applyFill="1" applyBorder="1" applyAlignment="1" applyProtection="1">
      <alignment horizontal="left" vertical="center"/>
    </xf>
    <xf numFmtId="1" fontId="4" fillId="3" borderId="4" xfId="3" applyNumberFormat="1" applyFont="1" applyFill="1" applyBorder="1" applyAlignment="1">
      <alignment horizontal="center" vertical="center" wrapText="1"/>
      <protection locked="0"/>
    </xf>
    <xf numFmtId="0" fontId="4" fillId="5" borderId="0" xfId="9" applyFont="1" applyFill="1" applyAlignment="1">
      <alignment horizontal="left" vertical="center" wrapText="1" indent="1"/>
    </xf>
    <xf numFmtId="49" fontId="5" fillId="3" borderId="0" xfId="3" applyNumberFormat="1" applyFont="1" applyFill="1" applyAlignment="1">
      <alignment horizontal="center"/>
      <protection locked="0"/>
    </xf>
    <xf numFmtId="3" fontId="5" fillId="5" borderId="0" xfId="15" applyFont="1" applyBorder="1">
      <alignment horizontal="right" vertical="center"/>
    </xf>
    <xf numFmtId="0" fontId="4" fillId="5" borderId="12" xfId="2" applyFont="1" applyFill="1" applyBorder="1" applyAlignment="1" applyProtection="1">
      <alignment horizontal="left" wrapText="1"/>
    </xf>
    <xf numFmtId="0" fontId="5" fillId="0" borderId="0" xfId="0" applyFont="1" applyAlignment="1">
      <alignment horizontal="left" wrapText="1"/>
    </xf>
    <xf numFmtId="49" fontId="4" fillId="3" borderId="9" xfId="3" applyNumberFormat="1" applyFont="1" applyFill="1" applyBorder="1" applyAlignment="1">
      <alignment horizontal="center" wrapText="1"/>
      <protection locked="0"/>
    </xf>
    <xf numFmtId="0" fontId="4" fillId="3" borderId="5" xfId="3" applyFont="1" applyFill="1" applyBorder="1" applyAlignment="1">
      <alignment horizontal="left" vertical="top"/>
      <protection locked="0"/>
    </xf>
    <xf numFmtId="49" fontId="4" fillId="3" borderId="12" xfId="3" applyNumberFormat="1" applyFont="1" applyFill="1" applyBorder="1" applyAlignment="1">
      <alignment horizontal="center" wrapText="1"/>
      <protection locked="0"/>
    </xf>
    <xf numFmtId="49" fontId="4" fillId="3" borderId="5" xfId="3" applyNumberFormat="1" applyFont="1" applyFill="1" applyBorder="1" applyAlignment="1">
      <alignment horizontal="center" vertical="center"/>
      <protection locked="0"/>
    </xf>
    <xf numFmtId="0" fontId="5" fillId="0" borderId="0" xfId="0" applyFont="1" applyAlignment="1">
      <alignment horizontal="left" vertical="center" wrapText="1"/>
    </xf>
    <xf numFmtId="0" fontId="4" fillId="2" borderId="9" xfId="0" applyFont="1" applyFill="1" applyBorder="1" applyAlignment="1">
      <alignment horizontal="left" vertical="center" wrapText="1"/>
    </xf>
    <xf numFmtId="1" fontId="4" fillId="3" borderId="2" xfId="3" applyNumberFormat="1" applyFont="1" applyFill="1" applyBorder="1" applyAlignment="1">
      <alignment horizontal="center" vertical="center" wrapText="1"/>
      <protection locked="0"/>
    </xf>
    <xf numFmtId="0" fontId="5" fillId="5" borderId="12" xfId="9" applyFont="1" applyFill="1" applyBorder="1">
      <alignment vertical="center"/>
    </xf>
    <xf numFmtId="1" fontId="5" fillId="0" borderId="4" xfId="13" applyNumberFormat="1" applyFont="1" applyFill="1" applyBorder="1" applyAlignment="1">
      <alignment horizontal="center"/>
      <protection locked="0"/>
    </xf>
    <xf numFmtId="3" fontId="5" fillId="0" borderId="13" xfId="13" applyFont="1" applyFill="1" applyBorder="1">
      <alignment horizontal="right" vertical="center"/>
      <protection locked="0"/>
    </xf>
    <xf numFmtId="3" fontId="5" fillId="0" borderId="8" xfId="13" applyFont="1" applyFill="1" applyBorder="1">
      <alignment horizontal="right" vertical="center"/>
      <protection locked="0"/>
    </xf>
    <xf numFmtId="3" fontId="5" fillId="0" borderId="16" xfId="15" applyFont="1" applyFill="1" applyBorder="1">
      <alignment horizontal="right" vertical="center"/>
    </xf>
    <xf numFmtId="3" fontId="5" fillId="0" borderId="8" xfId="15" applyFont="1" applyFill="1" applyBorder="1">
      <alignment horizontal="right" vertical="center"/>
    </xf>
    <xf numFmtId="3" fontId="5" fillId="2" borderId="0" xfId="3" applyNumberFormat="1" applyFont="1" applyFill="1" applyAlignment="1" applyProtection="1">
      <alignment horizontal="right" vertical="top"/>
    </xf>
    <xf numFmtId="0" fontId="4" fillId="2" borderId="0" xfId="3" applyFont="1" applyFill="1" applyAlignment="1">
      <alignment horizontal="left" vertical="top"/>
      <protection locked="0"/>
    </xf>
    <xf numFmtId="0" fontId="5" fillId="0" borderId="12" xfId="9" applyFont="1" applyBorder="1">
      <alignment vertical="center"/>
    </xf>
    <xf numFmtId="0" fontId="5" fillId="0" borderId="12" xfId="9" applyFont="1" applyBorder="1" applyAlignment="1">
      <alignment horizontal="left" vertical="center" wrapText="1" indent="1"/>
    </xf>
    <xf numFmtId="0" fontId="4" fillId="6" borderId="0" xfId="3" applyFont="1" applyFill="1" applyAlignment="1">
      <alignment horizontal="left" vertical="top"/>
      <protection locked="0"/>
    </xf>
    <xf numFmtId="3" fontId="5" fillId="5" borderId="8" xfId="15" quotePrefix="1" applyFont="1" applyBorder="1" applyAlignment="1">
      <alignment horizontal="right" vertical="center" wrapText="1"/>
    </xf>
    <xf numFmtId="0" fontId="12" fillId="5" borderId="12" xfId="9" applyFont="1" applyFill="1" applyBorder="1" applyAlignment="1">
      <alignment horizontal="left" vertical="center" wrapText="1" indent="2"/>
    </xf>
    <xf numFmtId="3" fontId="5" fillId="2" borderId="0" xfId="3" applyNumberFormat="1" applyFont="1" applyFill="1" applyAlignment="1" applyProtection="1">
      <alignment horizontal="left" vertical="top" wrapText="1"/>
    </xf>
    <xf numFmtId="0" fontId="12" fillId="0" borderId="12" xfId="9" applyFont="1" applyBorder="1" applyAlignment="1">
      <alignment horizontal="left" vertical="center" wrapText="1" indent="1"/>
    </xf>
    <xf numFmtId="0" fontId="5" fillId="2" borderId="0" xfId="3" applyFont="1" applyFill="1" applyAlignment="1">
      <alignment horizontal="left" vertical="top" wrapText="1"/>
      <protection locked="0"/>
    </xf>
    <xf numFmtId="0" fontId="4" fillId="2" borderId="0" xfId="3" applyFont="1" applyFill="1" applyAlignment="1">
      <alignment vertical="top"/>
      <protection locked="0"/>
    </xf>
    <xf numFmtId="0" fontId="5" fillId="2" borderId="0" xfId="3" applyFont="1" applyFill="1" applyAlignment="1">
      <alignment horizontal="left" vertical="top"/>
      <protection locked="0"/>
    </xf>
    <xf numFmtId="3" fontId="5" fillId="0" borderId="2" xfId="15" applyFont="1" applyFill="1" applyBorder="1">
      <alignment horizontal="right" vertical="center"/>
    </xf>
    <xf numFmtId="0" fontId="4" fillId="6" borderId="0" xfId="3" applyFont="1" applyFill="1" applyAlignment="1">
      <alignment vertical="top"/>
      <protection locked="0"/>
    </xf>
    <xf numFmtId="0" fontId="15" fillId="2" borderId="0" xfId="3" applyFont="1" applyFill="1" applyAlignment="1">
      <alignment horizontal="left" vertical="top"/>
      <protection locked="0"/>
    </xf>
    <xf numFmtId="3" fontId="12" fillId="0" borderId="16" xfId="13" applyFont="1" applyFill="1" applyBorder="1">
      <alignment horizontal="right" vertical="center"/>
      <protection locked="0"/>
    </xf>
    <xf numFmtId="0" fontId="7" fillId="0" borderId="12" xfId="9" applyFont="1" applyBorder="1" applyAlignment="1">
      <alignment horizontal="left" vertical="center" wrapText="1" indent="1"/>
    </xf>
    <xf numFmtId="1" fontId="12" fillId="2" borderId="4" xfId="15" applyNumberFormat="1" applyFont="1" applyFill="1" applyBorder="1" applyAlignment="1">
      <alignment horizontal="center"/>
    </xf>
    <xf numFmtId="3" fontId="12" fillId="0" borderId="13" xfId="13" applyFont="1" applyFill="1" applyBorder="1">
      <alignment horizontal="right" vertical="center"/>
      <protection locked="0"/>
    </xf>
    <xf numFmtId="3" fontId="12" fillId="0" borderId="11" xfId="13" applyFont="1" applyFill="1" applyBorder="1">
      <alignment horizontal="right" vertical="center"/>
      <protection locked="0"/>
    </xf>
    <xf numFmtId="0" fontId="4" fillId="0" borderId="12" xfId="2" applyFont="1" applyFill="1" applyBorder="1" applyAlignment="1" applyProtection="1">
      <alignment horizontal="left" wrapText="1"/>
    </xf>
    <xf numFmtId="49" fontId="7" fillId="3" borderId="11" xfId="3" applyNumberFormat="1" applyFont="1" applyFill="1" applyBorder="1" applyAlignment="1">
      <alignment horizontal="center" vertical="center"/>
      <protection locked="0"/>
    </xf>
    <xf numFmtId="164" fontId="12" fillId="0" borderId="3" xfId="1" applyNumberFormat="1" applyFont="1" applyFill="1" applyBorder="1" applyAlignment="1" applyProtection="1">
      <alignment horizontal="right" vertical="center"/>
      <protection locked="0"/>
    </xf>
    <xf numFmtId="164" fontId="5" fillId="0" borderId="16" xfId="1" applyNumberFormat="1" applyFont="1" applyFill="1" applyBorder="1" applyAlignment="1" applyProtection="1">
      <alignment horizontal="right" vertical="center"/>
      <protection locked="0"/>
    </xf>
    <xf numFmtId="164" fontId="5" fillId="0" borderId="8" xfId="1" applyNumberFormat="1" applyFont="1" applyFill="1" applyBorder="1" applyAlignment="1">
      <alignment horizontal="right" vertical="center"/>
    </xf>
    <xf numFmtId="164" fontId="5" fillId="0" borderId="8" xfId="1" applyNumberFormat="1" applyFont="1" applyFill="1" applyBorder="1" applyAlignment="1" applyProtection="1">
      <alignment horizontal="right" vertical="center"/>
      <protection locked="0"/>
    </xf>
    <xf numFmtId="0" fontId="4" fillId="0" borderId="0" xfId="3" applyFont="1" applyAlignment="1">
      <alignment vertical="top"/>
      <protection locked="0"/>
    </xf>
    <xf numFmtId="0" fontId="5" fillId="2" borderId="12" xfId="9" applyFont="1" applyFill="1" applyBorder="1">
      <alignment vertical="center"/>
    </xf>
    <xf numFmtId="0" fontId="5" fillId="2" borderId="0" xfId="9" applyFont="1" applyFill="1" applyAlignment="1">
      <alignment horizontal="center" vertical="center"/>
    </xf>
    <xf numFmtId="0" fontId="4" fillId="0" borderId="14" xfId="9" applyFont="1" applyBorder="1" applyAlignment="1">
      <alignment horizontal="left" vertical="center" wrapText="1" indent="1"/>
    </xf>
    <xf numFmtId="1" fontId="12" fillId="2" borderId="5" xfId="15" applyNumberFormat="1" applyFont="1" applyFill="1" applyBorder="1" applyAlignment="1">
      <alignment horizontal="center"/>
    </xf>
    <xf numFmtId="3" fontId="5" fillId="0" borderId="0" xfId="13" applyFont="1" applyFill="1" applyBorder="1" applyAlignment="1">
      <alignment horizontal="center"/>
      <protection locked="0"/>
    </xf>
    <xf numFmtId="164" fontId="5" fillId="0" borderId="0" xfId="1" applyNumberFormat="1" applyFont="1" applyFill="1" applyBorder="1" applyAlignment="1">
      <alignment horizontal="right" vertical="center"/>
    </xf>
    <xf numFmtId="0" fontId="4" fillId="0" borderId="0" xfId="3" applyFont="1" applyAlignment="1">
      <alignment horizontal="center"/>
      <protection locked="0"/>
    </xf>
    <xf numFmtId="0" fontId="5" fillId="0" borderId="0" xfId="9" applyFont="1">
      <alignment vertical="center"/>
    </xf>
    <xf numFmtId="0" fontId="4" fillId="0" borderId="0" xfId="9" applyFont="1" applyAlignment="1">
      <alignment horizontal="left" vertical="center" wrapText="1" indent="1"/>
    </xf>
    <xf numFmtId="0" fontId="4" fillId="3" borderId="2" xfId="3" applyFont="1" applyFill="1" applyBorder="1" applyAlignment="1">
      <alignment horizontal="left" vertical="center"/>
      <protection locked="0"/>
    </xf>
    <xf numFmtId="49" fontId="4" fillId="3" borderId="11" xfId="3" applyNumberFormat="1" applyFont="1" applyFill="1" applyBorder="1" applyAlignment="1">
      <alignment horizontal="center" wrapText="1"/>
      <protection locked="0"/>
    </xf>
    <xf numFmtId="0" fontId="4" fillId="3" borderId="5" xfId="3" applyFont="1" applyFill="1" applyBorder="1" applyAlignment="1">
      <alignment horizontal="left" vertical="center"/>
      <protection locked="0"/>
    </xf>
    <xf numFmtId="49" fontId="4" fillId="3" borderId="13" xfId="3" applyNumberFormat="1" applyFont="1" applyFill="1" applyBorder="1" applyAlignment="1">
      <alignment horizontal="center" wrapText="1"/>
      <protection locked="0"/>
    </xf>
    <xf numFmtId="0" fontId="4" fillId="5" borderId="11" xfId="0" applyFont="1" applyFill="1" applyBorder="1" applyAlignment="1">
      <alignment horizontal="center" wrapText="1"/>
    </xf>
    <xf numFmtId="0" fontId="5" fillId="5" borderId="12" xfId="0" applyFont="1" applyFill="1" applyBorder="1" applyAlignment="1">
      <alignment horizontal="left" vertical="center" wrapText="1" indent="1"/>
    </xf>
    <xf numFmtId="3" fontId="5" fillId="0" borderId="4" xfId="13" applyFont="1" applyFill="1" applyBorder="1" applyAlignment="1">
      <alignment horizontal="center" vertical="center"/>
      <protection locked="0"/>
    </xf>
    <xf numFmtId="0" fontId="7" fillId="5" borderId="12" xfId="0" applyFont="1" applyFill="1" applyBorder="1" applyAlignment="1">
      <alignment horizontal="left" vertical="center" wrapText="1" indent="1"/>
    </xf>
    <xf numFmtId="0" fontId="4" fillId="5" borderId="12" xfId="0" applyFont="1" applyFill="1" applyBorder="1" applyAlignment="1">
      <alignment horizontal="left" vertical="center" wrapText="1" indent="1"/>
    </xf>
    <xf numFmtId="0" fontId="4" fillId="0" borderId="12" xfId="2" applyFont="1" applyFill="1" applyBorder="1" applyAlignment="1" applyProtection="1">
      <alignment horizontal="left"/>
    </xf>
    <xf numFmtId="0" fontId="4" fillId="0" borderId="0" xfId="2" applyFont="1" applyFill="1" applyBorder="1" applyAlignment="1" applyProtection="1">
      <alignment horizontal="left"/>
    </xf>
    <xf numFmtId="0" fontId="4" fillId="0" borderId="12" xfId="2" applyFont="1" applyFill="1" applyBorder="1" applyAlignment="1" applyProtection="1">
      <alignment horizontal="left" vertical="center"/>
    </xf>
    <xf numFmtId="3" fontId="5" fillId="0" borderId="4" xfId="3" applyNumberFormat="1" applyFont="1" applyBorder="1" applyAlignment="1">
      <alignment horizontal="center"/>
      <protection locked="0"/>
    </xf>
    <xf numFmtId="3" fontId="5" fillId="0" borderId="11" xfId="15" applyFont="1" applyFill="1" applyBorder="1">
      <alignment horizontal="right" vertical="center"/>
    </xf>
    <xf numFmtId="0" fontId="4" fillId="0" borderId="12" xfId="0" applyFont="1" applyBorder="1" applyAlignment="1">
      <alignment vertical="center" wrapText="1"/>
    </xf>
    <xf numFmtId="3" fontId="5" fillId="0" borderId="4" xfId="3" applyNumberFormat="1" applyFont="1" applyBorder="1" applyAlignment="1">
      <alignment horizontal="center" vertical="center"/>
      <protection locked="0"/>
    </xf>
    <xf numFmtId="164" fontId="5" fillId="0" borderId="16" xfId="15" applyNumberFormat="1" applyFont="1" applyFill="1" applyBorder="1">
      <alignment horizontal="right" vertical="center"/>
    </xf>
    <xf numFmtId="0" fontId="5" fillId="5" borderId="12" xfId="0" applyFont="1" applyFill="1" applyBorder="1" applyAlignment="1">
      <alignment horizontal="left" vertical="center" indent="1"/>
    </xf>
    <xf numFmtId="0" fontId="4" fillId="0" borderId="12" xfId="9" applyFont="1" applyBorder="1" applyAlignment="1">
      <alignment horizontal="left" vertical="center" wrapText="1"/>
    </xf>
    <xf numFmtId="0" fontId="5" fillId="0" borderId="4" xfId="3" applyFont="1" applyBorder="1" applyAlignment="1">
      <alignment horizontal="center"/>
      <protection locked="0"/>
    </xf>
    <xf numFmtId="0" fontId="5" fillId="0" borderId="11" xfId="14" applyFont="1" applyFill="1" applyBorder="1" applyAlignment="1">
      <alignment vertical="center" wrapText="1"/>
    </xf>
    <xf numFmtId="0" fontId="5" fillId="0" borderId="14" xfId="9" applyFont="1" applyBorder="1" applyAlignment="1">
      <alignment horizontal="left" vertical="center" wrapText="1" indent="1"/>
    </xf>
    <xf numFmtId="3" fontId="5" fillId="0" borderId="5" xfId="3" applyNumberFormat="1" applyFont="1" applyBorder="1" applyAlignment="1">
      <alignment horizontal="center"/>
      <protection locked="0"/>
    </xf>
    <xf numFmtId="0" fontId="5" fillId="0" borderId="0" xfId="9" applyFont="1" applyAlignment="1">
      <alignment horizontal="left" vertical="center" wrapText="1" indent="1"/>
    </xf>
    <xf numFmtId="0" fontId="5" fillId="0" borderId="0" xfId="3" applyFont="1" applyAlignment="1">
      <alignment horizontal="center"/>
      <protection locked="0"/>
    </xf>
    <xf numFmtId="3" fontId="5" fillId="0" borderId="0" xfId="15" applyFont="1" applyFill="1" applyBorder="1">
      <alignment horizontal="right" vertical="center"/>
    </xf>
    <xf numFmtId="0" fontId="4" fillId="0" borderId="2" xfId="9" applyFont="1" applyBorder="1" applyAlignment="1">
      <alignment horizontal="left" vertical="center" wrapText="1"/>
    </xf>
    <xf numFmtId="0" fontId="4" fillId="0" borderId="4" xfId="9" applyFont="1" applyBorder="1" applyAlignment="1">
      <alignment horizontal="left" vertical="center" wrapText="1"/>
    </xf>
    <xf numFmtId="0" fontId="4" fillId="0" borderId="9" xfId="9" applyFont="1" applyBorder="1" applyAlignment="1">
      <alignment horizontal="left" vertical="center" wrapText="1"/>
    </xf>
    <xf numFmtId="49" fontId="4" fillId="0" borderId="2" xfId="3" applyNumberFormat="1" applyFont="1" applyBorder="1" applyAlignment="1">
      <alignment horizontal="center" wrapText="1"/>
      <protection locked="0"/>
    </xf>
    <xf numFmtId="164" fontId="5" fillId="0" borderId="16" xfId="1" applyNumberFormat="1" applyFont="1" applyBorder="1" applyAlignment="1" applyProtection="1">
      <alignment horizontal="right" vertical="top"/>
      <protection locked="0"/>
    </xf>
    <xf numFmtId="164" fontId="5" fillId="7" borderId="5" xfId="1" applyNumberFormat="1" applyFont="1" applyFill="1" applyBorder="1" applyAlignment="1" applyProtection="1">
      <alignment horizontal="right" vertical="top"/>
      <protection locked="0"/>
    </xf>
    <xf numFmtId="164" fontId="5" fillId="7" borderId="5" xfId="1" applyNumberFormat="1" applyFont="1" applyFill="1" applyBorder="1"/>
    <xf numFmtId="0" fontId="5" fillId="3" borderId="4" xfId="3" applyFont="1" applyFill="1" applyBorder="1" applyAlignment="1">
      <alignment horizontal="center"/>
      <protection locked="0"/>
    </xf>
    <xf numFmtId="0" fontId="23" fillId="0" borderId="0" xfId="3" applyFont="1" applyAlignment="1">
      <alignment horizontal="left" vertical="top"/>
      <protection locked="0"/>
    </xf>
    <xf numFmtId="0" fontId="12" fillId="5" borderId="14" xfId="9" applyFont="1" applyFill="1" applyBorder="1" applyAlignment="1">
      <alignment horizontal="left" vertical="center" wrapText="1" indent="1"/>
    </xf>
    <xf numFmtId="0" fontId="5" fillId="3" borderId="5" xfId="3" applyFont="1" applyFill="1" applyBorder="1" applyAlignment="1">
      <alignment horizontal="center"/>
      <protection locked="0"/>
    </xf>
    <xf numFmtId="0" fontId="9" fillId="0" borderId="0" xfId="9" applyFont="1" applyAlignment="1">
      <alignment horizontal="left" vertical="center" wrapText="1"/>
    </xf>
    <xf numFmtId="0" fontId="5" fillId="0" borderId="0" xfId="9" applyFont="1" applyAlignment="1">
      <alignment horizontal="left" vertical="center" wrapText="1"/>
    </xf>
    <xf numFmtId="0" fontId="5" fillId="0" borderId="12" xfId="9" applyFont="1" applyBorder="1" applyAlignment="1">
      <alignment horizontal="left" vertical="center"/>
    </xf>
    <xf numFmtId="0" fontId="4" fillId="0" borderId="0" xfId="2" applyFont="1" applyFill="1" applyBorder="1" applyAlignment="1" applyProtection="1">
      <alignment horizontal="left" vertical="center"/>
    </xf>
    <xf numFmtId="0" fontId="4" fillId="0" borderId="9" xfId="9" applyFont="1" applyBorder="1" applyAlignment="1">
      <alignment vertical="center" wrapText="1"/>
    </xf>
    <xf numFmtId="49" fontId="4" fillId="0" borderId="2" xfId="3" applyNumberFormat="1" applyFont="1" applyBorder="1" applyAlignment="1">
      <alignment horizontal="center" vertical="center" wrapText="1"/>
      <protection locked="0"/>
    </xf>
    <xf numFmtId="49" fontId="4" fillId="0" borderId="3" xfId="3" applyNumberFormat="1" applyFont="1" applyBorder="1" applyAlignment="1">
      <alignment horizontal="center" vertical="center" wrapText="1"/>
      <protection locked="0"/>
    </xf>
    <xf numFmtId="0" fontId="17" fillId="0" borderId="0" xfId="3" applyFont="1" applyAlignment="1">
      <alignment horizontal="left" vertical="top"/>
      <protection locked="0"/>
    </xf>
    <xf numFmtId="0" fontId="4" fillId="0" borderId="14" xfId="9" applyFont="1" applyBorder="1" applyAlignment="1">
      <alignment vertical="center" wrapText="1"/>
    </xf>
    <xf numFmtId="49" fontId="4" fillId="0" borderId="5" xfId="3" applyNumberFormat="1" applyFont="1" applyBorder="1" applyAlignment="1">
      <alignment horizontal="center" wrapText="1"/>
      <protection locked="0"/>
    </xf>
    <xf numFmtId="0" fontId="4" fillId="0" borderId="0" xfId="9" applyFont="1">
      <alignment vertical="center"/>
    </xf>
    <xf numFmtId="0" fontId="5" fillId="0" borderId="12" xfId="9" applyFont="1" applyBorder="1" applyAlignment="1">
      <alignment horizontal="left" vertical="center" indent="1"/>
    </xf>
    <xf numFmtId="0" fontId="5" fillId="0" borderId="0" xfId="9" applyFont="1" applyAlignment="1">
      <alignment horizontal="left" vertical="center" indent="1"/>
    </xf>
    <xf numFmtId="0" fontId="7" fillId="0" borderId="12" xfId="9" applyFont="1" applyBorder="1" applyAlignment="1">
      <alignment vertical="center" wrapText="1"/>
    </xf>
    <xf numFmtId="164" fontId="5" fillId="0" borderId="8" xfId="1" applyNumberFormat="1" applyFont="1" applyFill="1" applyBorder="1" applyAlignment="1" applyProtection="1">
      <alignment horizontal="right" vertical="center"/>
    </xf>
    <xf numFmtId="0" fontId="4" fillId="0" borderId="14" xfId="9" applyFont="1" applyBorder="1" applyAlignment="1">
      <alignment horizontal="left" vertical="center" wrapText="1"/>
    </xf>
    <xf numFmtId="0" fontId="5" fillId="0" borderId="5" xfId="3" applyFont="1" applyBorder="1" applyAlignment="1">
      <alignment horizontal="center"/>
      <protection locked="0"/>
    </xf>
    <xf numFmtId="4" fontId="5" fillId="0" borderId="8" xfId="13" applyNumberFormat="1" applyFont="1" applyFill="1" applyBorder="1">
      <alignment horizontal="right" vertical="center"/>
      <protection locked="0"/>
    </xf>
    <xf numFmtId="3" fontId="5" fillId="0" borderId="10" xfId="13" applyFont="1" applyFill="1" applyBorder="1">
      <alignment horizontal="right" vertical="center"/>
      <protection locked="0"/>
    </xf>
    <xf numFmtId="0" fontId="4" fillId="0" borderId="9" xfId="9" applyFont="1" applyBorder="1">
      <alignment vertical="center"/>
    </xf>
    <xf numFmtId="0" fontId="4" fillId="0" borderId="14" xfId="9" applyFont="1" applyBorder="1">
      <alignment vertical="center"/>
    </xf>
    <xf numFmtId="0" fontId="5" fillId="0" borderId="2" xfId="3" applyFont="1" applyBorder="1" applyAlignment="1">
      <alignment horizontal="center"/>
      <protection locked="0"/>
    </xf>
    <xf numFmtId="4" fontId="5" fillId="0" borderId="3" xfId="13" applyNumberFormat="1" applyFont="1" applyFill="1">
      <alignment horizontal="right" vertical="center"/>
      <protection locked="0"/>
    </xf>
    <xf numFmtId="3" fontId="5" fillId="0" borderId="3" xfId="13" applyFont="1" applyFill="1">
      <alignment horizontal="right" vertical="center"/>
      <protection locked="0"/>
    </xf>
    <xf numFmtId="3" fontId="5" fillId="8" borderId="10" xfId="13" applyFont="1" applyFill="1" applyBorder="1">
      <alignment horizontal="right" vertical="center"/>
      <protection locked="0"/>
    </xf>
    <xf numFmtId="3" fontId="5" fillId="8" borderId="11" xfId="13" applyFont="1" applyFill="1" applyBorder="1">
      <alignment horizontal="right" vertical="center"/>
      <protection locked="0"/>
    </xf>
    <xf numFmtId="3" fontId="5" fillId="8" borderId="0" xfId="13" applyFont="1" applyFill="1" applyBorder="1">
      <alignment horizontal="right" vertical="center"/>
      <protection locked="0"/>
    </xf>
    <xf numFmtId="3" fontId="5" fillId="8" borderId="13" xfId="13" applyFont="1" applyFill="1" applyBorder="1">
      <alignment horizontal="right" vertical="center"/>
      <protection locked="0"/>
    </xf>
    <xf numFmtId="0" fontId="4" fillId="8" borderId="0" xfId="3" applyFont="1" applyFill="1" applyAlignment="1">
      <alignment vertical="top"/>
      <protection locked="0"/>
    </xf>
    <xf numFmtId="0" fontId="4" fillId="8" borderId="12" xfId="3" applyFont="1" applyFill="1" applyBorder="1" applyAlignment="1">
      <alignment vertical="top"/>
      <protection locked="0"/>
    </xf>
    <xf numFmtId="0" fontId="4" fillId="8" borderId="15" xfId="3" applyFont="1" applyFill="1" applyBorder="1" applyAlignment="1">
      <alignment vertical="top"/>
      <protection locked="0"/>
    </xf>
    <xf numFmtId="3" fontId="5" fillId="8" borderId="16" xfId="13" applyFont="1" applyFill="1" applyBorder="1">
      <alignment horizontal="right" vertical="center"/>
      <protection locked="0"/>
    </xf>
    <xf numFmtId="49" fontId="5" fillId="0" borderId="0" xfId="3" applyNumberFormat="1" applyFont="1" applyAlignment="1">
      <alignment horizontal="left" vertical="top"/>
      <protection locked="0"/>
    </xf>
    <xf numFmtId="3" fontId="5" fillId="0" borderId="0" xfId="13" applyFont="1" applyFill="1" applyBorder="1">
      <alignment horizontal="right" vertical="center"/>
      <protection locked="0"/>
    </xf>
    <xf numFmtId="49" fontId="12" fillId="0" borderId="0" xfId="3" applyNumberFormat="1" applyFont="1" applyAlignment="1">
      <alignment horizontal="left" vertical="top"/>
      <protection locked="0"/>
    </xf>
    <xf numFmtId="0" fontId="12" fillId="3" borderId="0" xfId="3" applyFont="1" applyFill="1" applyAlignment="1">
      <alignment horizontal="left" vertical="top"/>
      <protection locked="0"/>
    </xf>
    <xf numFmtId="0" fontId="5" fillId="3" borderId="0" xfId="3" applyFont="1" applyFill="1" applyAlignment="1">
      <alignment horizontal="left" vertical="top"/>
      <protection locked="0"/>
    </xf>
    <xf numFmtId="0" fontId="5" fillId="0" borderId="15" xfId="3" applyFont="1" applyBorder="1" applyAlignment="1">
      <alignment horizontal="center"/>
      <protection locked="0"/>
    </xf>
    <xf numFmtId="3" fontId="5" fillId="0" borderId="15" xfId="13" applyFont="1" applyFill="1" applyBorder="1">
      <alignment horizontal="right" vertical="center"/>
      <protection locked="0"/>
    </xf>
    <xf numFmtId="0" fontId="15" fillId="3" borderId="0" xfId="3" applyFont="1" applyFill="1" applyAlignment="1">
      <alignment horizontal="left" vertical="top"/>
      <protection locked="0"/>
    </xf>
    <xf numFmtId="0" fontId="7" fillId="0" borderId="2" xfId="5" applyFont="1" applyBorder="1" applyAlignment="1">
      <alignment vertical="center" wrapText="1"/>
    </xf>
    <xf numFmtId="0" fontId="5" fillId="0" borderId="3" xfId="3" applyFont="1" applyBorder="1" applyAlignment="1">
      <alignment horizontal="center"/>
      <protection locked="0"/>
    </xf>
    <xf numFmtId="164" fontId="5" fillId="2" borderId="8" xfId="1" quotePrefix="1" applyNumberFormat="1" applyFont="1" applyFill="1" applyBorder="1" applyAlignment="1">
      <alignment horizontal="right" vertical="center"/>
    </xf>
    <xf numFmtId="3" fontId="17" fillId="0" borderId="0" xfId="13" applyFont="1" applyFill="1" applyBorder="1" applyAlignment="1">
      <alignment horizontal="left" vertical="center" wrapText="1"/>
      <protection locked="0"/>
    </xf>
    <xf numFmtId="3" fontId="5" fillId="2" borderId="3" xfId="13" applyFont="1" applyFill="1">
      <alignment horizontal="right" vertical="center"/>
      <protection locked="0"/>
    </xf>
    <xf numFmtId="0" fontId="5" fillId="2" borderId="4" xfId="9" applyFont="1" applyFill="1" applyBorder="1" applyAlignment="1">
      <alignment horizontal="left" vertical="center" wrapText="1" indent="1"/>
    </xf>
    <xf numFmtId="3" fontId="17" fillId="2" borderId="0" xfId="13" applyFont="1" applyFill="1" applyBorder="1">
      <alignment horizontal="right" vertical="center"/>
      <protection locked="0"/>
    </xf>
    <xf numFmtId="3" fontId="26" fillId="2" borderId="0" xfId="13" applyFont="1" applyFill="1" applyBorder="1">
      <alignment horizontal="right" vertical="center"/>
      <protection locked="0"/>
    </xf>
    <xf numFmtId="0" fontId="7" fillId="0" borderId="3" xfId="3" applyFont="1" applyBorder="1" applyAlignment="1">
      <alignment horizontal="center"/>
      <protection locked="0"/>
    </xf>
    <xf numFmtId="3" fontId="7" fillId="0" borderId="8" xfId="13" applyFont="1" applyFill="1" applyBorder="1">
      <alignment horizontal="right" vertical="center"/>
      <protection locked="0"/>
    </xf>
    <xf numFmtId="0" fontId="26" fillId="0" borderId="3" xfId="3" applyFont="1" applyBorder="1" applyAlignment="1">
      <alignment horizontal="center"/>
      <protection locked="0"/>
    </xf>
    <xf numFmtId="3" fontId="26" fillId="0" borderId="8" xfId="13" applyFont="1" applyFill="1" applyBorder="1">
      <alignment horizontal="right" vertical="center"/>
      <protection locked="0"/>
    </xf>
    <xf numFmtId="3" fontId="26" fillId="0" borderId="0" xfId="13" applyFont="1" applyFill="1" applyBorder="1">
      <alignment horizontal="right" vertical="center"/>
      <protection locked="0"/>
    </xf>
    <xf numFmtId="0" fontId="9" fillId="2" borderId="0" xfId="9" applyFont="1" applyFill="1">
      <alignment vertical="center"/>
    </xf>
    <xf numFmtId="0" fontId="5" fillId="2" borderId="0" xfId="3" applyFont="1" applyFill="1" applyAlignment="1">
      <alignment horizontal="center"/>
      <protection locked="0"/>
    </xf>
    <xf numFmtId="0" fontId="18" fillId="2" borderId="0" xfId="9" applyFont="1" applyFill="1">
      <alignment vertical="center"/>
    </xf>
    <xf numFmtId="0" fontId="5" fillId="2" borderId="0" xfId="9" applyFont="1" applyFill="1" applyAlignment="1">
      <alignment horizontal="left" vertical="center" wrapText="1" indent="1"/>
    </xf>
    <xf numFmtId="0" fontId="4" fillId="2" borderId="14" xfId="9" applyFont="1" applyFill="1" applyBorder="1" applyAlignment="1">
      <alignment horizontal="left" vertical="center"/>
    </xf>
    <xf numFmtId="0" fontId="4" fillId="2" borderId="5" xfId="9" applyFont="1" applyFill="1" applyBorder="1" applyAlignment="1">
      <alignment horizontal="center" vertical="center" wrapText="1"/>
    </xf>
    <xf numFmtId="0" fontId="9" fillId="2" borderId="4" xfId="9" applyFont="1" applyFill="1" applyBorder="1" applyAlignment="1">
      <alignment vertical="center" wrapText="1"/>
    </xf>
    <xf numFmtId="0" fontId="5" fillId="2" borderId="5" xfId="3" applyFont="1" applyFill="1" applyBorder="1" applyAlignment="1">
      <alignment horizontal="center"/>
      <protection locked="0"/>
    </xf>
    <xf numFmtId="0" fontId="5" fillId="2" borderId="3" xfId="3" applyFont="1" applyFill="1" applyBorder="1" applyAlignment="1">
      <alignment horizontal="center"/>
      <protection locked="0"/>
    </xf>
    <xf numFmtId="0" fontId="9" fillId="2" borderId="4" xfId="9" applyFont="1" applyFill="1" applyBorder="1">
      <alignment vertical="center"/>
    </xf>
    <xf numFmtId="0" fontId="5" fillId="2" borderId="4" xfId="9" applyFont="1" applyFill="1" applyBorder="1" applyAlignment="1">
      <alignment horizontal="left" vertical="center" indent="1"/>
    </xf>
    <xf numFmtId="0" fontId="4" fillId="2" borderId="3" xfId="0" applyFont="1" applyFill="1" applyBorder="1" applyAlignment="1">
      <alignment vertical="center" wrapText="1"/>
    </xf>
    <xf numFmtId="0" fontId="4" fillId="2" borderId="3" xfId="9" applyFont="1" applyFill="1" applyBorder="1" applyAlignment="1">
      <alignment horizontal="center" vertical="center" wrapText="1"/>
    </xf>
    <xf numFmtId="0" fontId="5" fillId="2" borderId="3" xfId="0" applyFont="1" applyFill="1" applyBorder="1" applyAlignment="1">
      <alignment vertical="center"/>
    </xf>
    <xf numFmtId="0" fontId="4" fillId="2" borderId="3" xfId="9" applyFont="1" applyFill="1" applyBorder="1" applyAlignment="1">
      <alignment horizontal="center" vertical="center"/>
    </xf>
    <xf numFmtId="0" fontId="5" fillId="2" borderId="3" xfId="0" applyFont="1" applyFill="1" applyBorder="1" applyAlignment="1">
      <alignment vertical="center" wrapText="1"/>
    </xf>
    <xf numFmtId="43" fontId="5" fillId="2" borderId="3" xfId="9" applyNumberFormat="1" applyFont="1" applyFill="1" applyBorder="1">
      <alignment vertical="center"/>
    </xf>
    <xf numFmtId="0" fontId="9" fillId="3" borderId="3" xfId="3" applyFont="1" applyFill="1" applyBorder="1" applyAlignment="1">
      <alignment vertical="top"/>
      <protection locked="0"/>
    </xf>
    <xf numFmtId="0" fontId="5" fillId="2" borderId="3" xfId="9" applyFont="1" applyFill="1" applyBorder="1">
      <alignment vertical="center"/>
    </xf>
    <xf numFmtId="0" fontId="5" fillId="2" borderId="0" xfId="0" applyFont="1" applyFill="1" applyAlignment="1">
      <alignment horizontal="center" vertical="center"/>
    </xf>
    <xf numFmtId="0" fontId="5" fillId="2" borderId="0" xfId="9" applyFont="1" applyFill="1">
      <alignment vertical="center"/>
    </xf>
    <xf numFmtId="49" fontId="4" fillId="3" borderId="5" xfId="3" applyNumberFormat="1" applyFont="1" applyFill="1" applyBorder="1" applyAlignment="1" applyProtection="1">
      <alignment horizontal="center" vertical="center"/>
    </xf>
    <xf numFmtId="0" fontId="4" fillId="3" borderId="5" xfId="3" applyFont="1" applyFill="1" applyBorder="1" applyAlignment="1">
      <alignment horizontal="center" vertical="center" wrapText="1"/>
      <protection locked="0"/>
    </xf>
    <xf numFmtId="49" fontId="4" fillId="3" borderId="5" xfId="3" applyNumberFormat="1" applyFont="1" applyFill="1" applyBorder="1" applyAlignment="1" applyProtection="1">
      <alignment horizontal="center" vertical="center" wrapText="1"/>
    </xf>
    <xf numFmtId="49" fontId="4" fillId="2" borderId="0" xfId="3" applyNumberFormat="1" applyFont="1" applyFill="1" applyAlignment="1" applyProtection="1">
      <alignment vertical="center"/>
    </xf>
    <xf numFmtId="0" fontId="15" fillId="2" borderId="0" xfId="3" applyFont="1" applyFill="1" applyAlignment="1">
      <alignment horizontal="left" vertical="top" wrapText="1"/>
      <protection locked="0"/>
    </xf>
    <xf numFmtId="49" fontId="15" fillId="2" borderId="0" xfId="3" applyNumberFormat="1" applyFont="1" applyFill="1" applyAlignment="1" applyProtection="1">
      <alignment horizontal="center" vertical="center" wrapText="1"/>
    </xf>
    <xf numFmtId="0" fontId="15" fillId="2" borderId="0" xfId="3" applyFont="1" applyFill="1" applyAlignment="1">
      <alignment horizontal="center" vertical="top"/>
      <protection locked="0"/>
    </xf>
    <xf numFmtId="49" fontId="15" fillId="2" borderId="0" xfId="3" applyNumberFormat="1" applyFont="1" applyFill="1" applyAlignment="1" applyProtection="1">
      <alignment horizontal="center" vertical="center"/>
    </xf>
    <xf numFmtId="49" fontId="4" fillId="3" borderId="9" xfId="3" applyNumberFormat="1" applyFont="1" applyFill="1" applyBorder="1" applyAlignment="1" applyProtection="1">
      <alignment horizontal="left" vertical="top"/>
    </xf>
    <xf numFmtId="49" fontId="12" fillId="3" borderId="12" xfId="3" applyNumberFormat="1" applyFont="1" applyFill="1" applyBorder="1" applyAlignment="1">
      <alignment horizontal="left" vertical="top" wrapText="1" indent="1"/>
      <protection locked="0"/>
    </xf>
    <xf numFmtId="1" fontId="12" fillId="3" borderId="4" xfId="3" applyNumberFormat="1" applyFont="1" applyFill="1" applyBorder="1" applyAlignment="1">
      <alignment horizontal="center"/>
      <protection locked="0"/>
    </xf>
    <xf numFmtId="49" fontId="12" fillId="3" borderId="12" xfId="3" applyNumberFormat="1" applyFont="1" applyFill="1" applyBorder="1" applyAlignment="1">
      <alignment horizontal="left" vertical="center" wrapText="1"/>
      <protection locked="0"/>
    </xf>
    <xf numFmtId="0" fontId="7" fillId="2" borderId="8" xfId="7" applyFont="1" applyFill="1" applyBorder="1" applyAlignment="1">
      <alignment horizontal="center" vertical="center" wrapText="1"/>
    </xf>
    <xf numFmtId="0" fontId="7" fillId="3" borderId="0" xfId="3" applyFont="1" applyFill="1" applyAlignment="1">
      <alignment horizontal="left" vertical="center"/>
      <protection locked="0"/>
    </xf>
    <xf numFmtId="0" fontId="12" fillId="0" borderId="3" xfId="3" applyFont="1" applyBorder="1" applyAlignment="1">
      <alignment horizontal="left" vertical="center" wrapText="1"/>
      <protection locked="0"/>
    </xf>
    <xf numFmtId="164" fontId="12" fillId="0" borderId="8" xfId="1" quotePrefix="1" applyNumberFormat="1" applyFont="1" applyFill="1" applyBorder="1" applyAlignment="1">
      <alignment vertical="center" wrapText="1"/>
    </xf>
    <xf numFmtId="0" fontId="7" fillId="0" borderId="3" xfId="3" applyFont="1" applyBorder="1" applyAlignment="1">
      <alignment horizontal="center" vertical="center" wrapText="1"/>
      <protection locked="0"/>
    </xf>
    <xf numFmtId="49" fontId="7" fillId="3" borderId="3" xfId="3" applyNumberFormat="1" applyFont="1" applyFill="1" applyBorder="1" applyAlignment="1">
      <alignment horizontal="center" vertical="center"/>
      <protection locked="0"/>
    </xf>
    <xf numFmtId="2" fontId="7" fillId="0" borderId="3" xfId="3" applyNumberFormat="1" applyFont="1" applyBorder="1" applyAlignment="1">
      <alignment vertical="top"/>
      <protection locked="0"/>
    </xf>
    <xf numFmtId="0" fontId="12" fillId="0" borderId="14" xfId="9" applyFont="1" applyBorder="1" applyAlignment="1">
      <alignment horizontal="left" vertical="center" wrapText="1" indent="1"/>
    </xf>
    <xf numFmtId="0" fontId="5" fillId="2" borderId="5" xfId="9" applyFont="1" applyFill="1" applyBorder="1" applyAlignment="1">
      <alignment horizontal="left" vertical="center" wrapText="1" indent="1"/>
    </xf>
    <xf numFmtId="0" fontId="5" fillId="0" borderId="3" xfId="3" applyFont="1" applyBorder="1" applyAlignment="1">
      <alignment horizontal="center" vertical="center"/>
      <protection locked="0"/>
    </xf>
    <xf numFmtId="0" fontId="7" fillId="2" borderId="4" xfId="9" applyFont="1" applyFill="1" applyBorder="1" applyAlignment="1">
      <alignment vertical="center" wrapText="1"/>
    </xf>
    <xf numFmtId="0" fontId="12" fillId="2" borderId="4" xfId="9" applyFont="1" applyFill="1" applyBorder="1" applyAlignment="1">
      <alignment horizontal="left" vertical="center" indent="1"/>
    </xf>
    <xf numFmtId="0" fontId="12" fillId="2" borderId="4" xfId="9" applyFont="1" applyFill="1" applyBorder="1" applyAlignment="1">
      <alignment horizontal="left" vertical="center" wrapText="1" indent="1"/>
    </xf>
    <xf numFmtId="0" fontId="12" fillId="0" borderId="4" xfId="9" applyFont="1" applyBorder="1" applyAlignment="1">
      <alignment horizontal="left" vertical="center" wrapText="1" indent="1"/>
    </xf>
    <xf numFmtId="0" fontId="29" fillId="0" borderId="4" xfId="9" applyFont="1" applyBorder="1" applyAlignment="1">
      <alignment horizontal="left" vertical="center" wrapText="1" indent="1"/>
    </xf>
    <xf numFmtId="0" fontId="30" fillId="0" borderId="4" xfId="9" applyFont="1" applyBorder="1" applyAlignment="1">
      <alignment horizontal="left" vertical="center" wrapText="1" indent="1"/>
    </xf>
    <xf numFmtId="0" fontId="10" fillId="2" borderId="4" xfId="9" applyFont="1" applyFill="1" applyBorder="1" applyAlignment="1">
      <alignment horizontal="left" vertical="center" wrapText="1" indent="1"/>
    </xf>
    <xf numFmtId="0" fontId="12" fillId="2" borderId="3" xfId="0" applyFont="1" applyFill="1" applyBorder="1" applyAlignment="1">
      <alignment vertical="center" wrapText="1"/>
    </xf>
    <xf numFmtId="0" fontId="7" fillId="2" borderId="0" xfId="9" applyFont="1" applyFill="1">
      <alignment vertical="center"/>
    </xf>
    <xf numFmtId="164" fontId="5" fillId="2" borderId="3" xfId="1" applyNumberFormat="1" applyFont="1" applyFill="1" applyBorder="1" applyAlignment="1" applyProtection="1">
      <alignment horizontal="right" vertical="center" wrapText="1"/>
      <protection locked="0"/>
    </xf>
    <xf numFmtId="49" fontId="7" fillId="3" borderId="0" xfId="3" applyNumberFormat="1" applyFont="1" applyFill="1" applyAlignment="1">
      <alignment horizontal="left" vertical="center" wrapText="1"/>
      <protection locked="0"/>
    </xf>
    <xf numFmtId="164" fontId="5" fillId="2" borderId="8" xfId="11" applyNumberFormat="1" applyFont="1" applyFill="1" applyBorder="1" applyAlignment="1" applyProtection="1">
      <alignment horizontal="center" vertical="center"/>
    </xf>
    <xf numFmtId="164" fontId="5" fillId="2" borderId="3" xfId="11" applyNumberFormat="1" applyFont="1" applyFill="1" applyBorder="1" applyAlignment="1" applyProtection="1">
      <alignment horizontal="center" vertical="center"/>
    </xf>
    <xf numFmtId="43" fontId="5" fillId="2" borderId="3" xfId="1" applyFont="1" applyFill="1" applyBorder="1" applyAlignment="1" applyProtection="1">
      <alignment horizontal="center" vertical="center"/>
    </xf>
    <xf numFmtId="0" fontId="12" fillId="0" borderId="3" xfId="4" applyFont="1" applyFill="1" applyBorder="1" applyAlignment="1">
      <alignment horizontal="left" vertical="center" wrapText="1"/>
    </xf>
    <xf numFmtId="164" fontId="5" fillId="2" borderId="3" xfId="11" applyNumberFormat="1" applyFont="1" applyFill="1" applyBorder="1" applyAlignment="1" applyProtection="1">
      <alignment horizontal="right" vertical="center"/>
      <protection locked="0"/>
    </xf>
    <xf numFmtId="43" fontId="5" fillId="2" borderId="3" xfId="1" applyFont="1" applyFill="1" applyBorder="1" applyAlignment="1" applyProtection="1">
      <alignment horizontal="right" vertical="center"/>
      <protection locked="0"/>
    </xf>
    <xf numFmtId="164" fontId="5" fillId="2" borderId="3" xfId="3" applyNumberFormat="1" applyFont="1" applyFill="1" applyBorder="1" applyAlignment="1">
      <alignment horizontal="left" vertical="center"/>
      <protection locked="0"/>
    </xf>
    <xf numFmtId="4" fontId="5" fillId="2" borderId="8" xfId="13" applyNumberFormat="1" applyFont="1" applyFill="1" applyBorder="1">
      <alignment horizontal="right" vertical="center"/>
      <protection locked="0"/>
    </xf>
    <xf numFmtId="4" fontId="5" fillId="2" borderId="3" xfId="13" applyNumberFormat="1" applyFont="1" applyFill="1">
      <alignment horizontal="right" vertical="center"/>
      <protection locked="0"/>
    </xf>
    <xf numFmtId="2" fontId="7" fillId="2" borderId="3" xfId="3" applyNumberFormat="1" applyFont="1" applyFill="1" applyBorder="1" applyAlignment="1">
      <alignment vertical="top"/>
      <protection locked="0"/>
    </xf>
    <xf numFmtId="3" fontId="12" fillId="2" borderId="3" xfId="13" applyFont="1" applyFill="1">
      <alignment horizontal="right" vertical="center"/>
      <protection locked="0"/>
    </xf>
    <xf numFmtId="3" fontId="5" fillId="2" borderId="3" xfId="11" applyNumberFormat="1" applyFont="1" applyFill="1" applyBorder="1" applyAlignment="1" applyProtection="1">
      <alignment horizontal="right" vertical="center"/>
      <protection locked="0"/>
    </xf>
    <xf numFmtId="0" fontId="7" fillId="2" borderId="4" xfId="9" applyFont="1" applyFill="1" applyBorder="1" applyAlignment="1">
      <alignment horizontal="left" vertical="center" wrapText="1" indent="1"/>
    </xf>
    <xf numFmtId="3" fontId="12" fillId="2" borderId="3" xfId="3" applyNumberFormat="1" applyFont="1" applyFill="1" applyBorder="1" applyAlignment="1" applyProtection="1">
      <alignment horizontal="right" vertical="top"/>
    </xf>
    <xf numFmtId="0" fontId="31" fillId="0" borderId="12" xfId="4" applyFont="1" applyFill="1" applyBorder="1" applyAlignment="1" applyProtection="1">
      <alignment vertical="center" wrapText="1"/>
    </xf>
    <xf numFmtId="3" fontId="5" fillId="5" borderId="3" xfId="15" applyFont="1">
      <alignment horizontal="right" vertical="center"/>
    </xf>
    <xf numFmtId="0" fontId="4" fillId="2" borderId="12" xfId="2" applyFont="1" applyFill="1" applyBorder="1" applyAlignment="1" applyProtection="1">
      <alignment horizontal="left" vertical="center" wrapText="1"/>
    </xf>
    <xf numFmtId="0" fontId="4" fillId="2" borderId="0" xfId="2" applyFont="1" applyFill="1" applyBorder="1" applyAlignment="1" applyProtection="1">
      <alignment horizontal="left" wrapText="1"/>
    </xf>
    <xf numFmtId="1" fontId="5" fillId="2" borderId="4" xfId="3" applyNumberFormat="1" applyFont="1" applyFill="1" applyBorder="1" applyAlignment="1">
      <alignment horizontal="center"/>
      <protection locked="0"/>
    </xf>
    <xf numFmtId="49" fontId="4" fillId="2" borderId="11" xfId="3" applyNumberFormat="1" applyFont="1" applyFill="1" applyBorder="1" applyAlignment="1">
      <alignment horizontal="center" vertical="center"/>
      <protection locked="0"/>
    </xf>
    <xf numFmtId="164" fontId="5" fillId="2" borderId="3" xfId="1" applyNumberFormat="1" applyFont="1" applyFill="1" applyBorder="1" applyAlignment="1" applyProtection="1">
      <alignment horizontal="right" vertical="center"/>
      <protection locked="0"/>
    </xf>
    <xf numFmtId="164" fontId="5" fillId="2" borderId="5" xfId="1" applyNumberFormat="1" applyFont="1" applyFill="1" applyBorder="1" applyAlignment="1" applyProtection="1">
      <alignment vertical="center" wrapText="1"/>
    </xf>
    <xf numFmtId="49" fontId="4" fillId="2" borderId="2" xfId="3" applyNumberFormat="1" applyFont="1" applyFill="1" applyBorder="1" applyAlignment="1">
      <alignment horizontal="center" vertical="center"/>
      <protection locked="0"/>
    </xf>
    <xf numFmtId="164" fontId="5" fillId="7" borderId="3" xfId="1" applyNumberFormat="1" applyFont="1" applyFill="1" applyBorder="1" applyAlignment="1" applyProtection="1">
      <alignment horizontal="right" vertical="top"/>
      <protection locked="0"/>
    </xf>
    <xf numFmtId="164" fontId="5" fillId="7" borderId="3" xfId="1" applyNumberFormat="1" applyFont="1" applyFill="1" applyBorder="1"/>
    <xf numFmtId="0" fontId="4" fillId="3" borderId="8" xfId="3" applyFont="1" applyFill="1" applyBorder="1" applyAlignment="1">
      <alignment horizontal="center" vertical="center"/>
      <protection locked="0"/>
    </xf>
    <xf numFmtId="0" fontId="4" fillId="3" borderId="3" xfId="3" applyFont="1" applyFill="1" applyBorder="1" applyAlignment="1">
      <alignment horizontal="center" vertical="center"/>
      <protection locked="0"/>
    </xf>
    <xf numFmtId="49" fontId="4" fillId="3" borderId="6" xfId="3" applyNumberFormat="1" applyFont="1" applyFill="1" applyBorder="1" applyAlignment="1">
      <alignment horizontal="center" vertical="center" wrapText="1"/>
      <protection locked="0"/>
    </xf>
    <xf numFmtId="49" fontId="4" fillId="3" borderId="7" xfId="3" applyNumberFormat="1" applyFont="1" applyFill="1" applyBorder="1" applyAlignment="1">
      <alignment horizontal="center" vertical="center" wrapText="1"/>
      <protection locked="0"/>
    </xf>
    <xf numFmtId="49" fontId="4" fillId="3" borderId="6" xfId="3" applyNumberFormat="1" applyFont="1" applyFill="1" applyBorder="1" applyAlignment="1" applyProtection="1">
      <alignment horizontal="center" vertical="center"/>
    </xf>
    <xf numFmtId="49" fontId="4" fillId="3" borderId="7" xfId="3" applyNumberFormat="1" applyFont="1" applyFill="1" applyBorder="1" applyAlignment="1" applyProtection="1">
      <alignment horizontal="center" vertical="center"/>
    </xf>
    <xf numFmtId="49" fontId="4" fillId="3" borderId="8" xfId="3" applyNumberFormat="1" applyFont="1" applyFill="1" applyBorder="1" applyAlignment="1" applyProtection="1">
      <alignment horizontal="center" vertical="center"/>
    </xf>
    <xf numFmtId="0" fontId="7" fillId="0" borderId="0" xfId="9" applyFont="1" applyAlignment="1">
      <alignment horizontal="left" vertical="center"/>
    </xf>
  </cellXfs>
  <cellStyles count="20">
    <cellStyle name="=C:\WINNT35\SYSTEM32\COMMAND.COM" xfId="9" xr:uid="{1A3B8B84-5962-4609-9449-944683C59A7C}"/>
    <cellStyle name="=C:\WINNT35\SYSTEM32\COMMAND.COM 2" xfId="5" xr:uid="{9D968038-EF96-45C8-ACA9-F534B7D77492}"/>
    <cellStyle name="Comma" xfId="1" builtinId="3"/>
    <cellStyle name="Comma 2" xfId="8" xr:uid="{6424550C-85BE-499D-ACCD-1A0FBD0DF0D6}"/>
    <cellStyle name="greyed" xfId="14" xr:uid="{2CF8934B-A8EB-49D6-AEEF-B0971A65555C}"/>
    <cellStyle name="Heading 2" xfId="2" builtinId="17"/>
    <cellStyle name="HeadingTable" xfId="7" xr:uid="{26067785-195B-4D18-A10E-409E85FC0B86}"/>
    <cellStyle name="highlightPD" xfId="12" xr:uid="{2A969706-DA5E-4AAE-8A2C-9048C882DD56}"/>
    <cellStyle name="highlightText" xfId="4" xr:uid="{DFDE0AB2-EA42-46F9-902E-7EBCA4D241B2}"/>
    <cellStyle name="inputExposure" xfId="13" xr:uid="{6A15CBC2-EE42-4B07-942A-DDAE91070882}"/>
    <cellStyle name="Normal" xfId="0" builtinId="0"/>
    <cellStyle name="Normal 2" xfId="3" xr:uid="{DC236831-20A8-4D84-B8C8-26ED56FE630C}"/>
    <cellStyle name="Normal 2 2" xfId="18" xr:uid="{8406F551-ACC8-43E5-8762-FD21CA6B5F91}"/>
    <cellStyle name="Normal 3 2" xfId="19" xr:uid="{8CCAE866-A3D3-44DA-96C8-1AFABF33D971}"/>
    <cellStyle name="Normal 4" xfId="6" xr:uid="{07526FE9-0C64-41C0-94AA-002601C3315B}"/>
    <cellStyle name="Normal 5" xfId="10" xr:uid="{967E3948-92F8-4A64-9B21-C5F60321A4B5}"/>
    <cellStyle name="Normal 6" xfId="17" xr:uid="{C1501F7E-7797-4582-A721-82CA9E80B910}"/>
    <cellStyle name="Normal 8" xfId="16" xr:uid="{AB2664B3-BCA9-4049-B881-EEC9BF1C4429}"/>
    <cellStyle name="Percent" xfId="11" builtinId="5"/>
    <cellStyle name="showExposure" xfId="15" xr:uid="{D67BAE60-C175-4458-8A7B-4A3C91D7053B}"/>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3158D-604E-4D41-BEEE-831A065318E2}">
  <dimension ref="A1:O431"/>
  <sheetViews>
    <sheetView showGridLines="0" tabSelected="1" topLeftCell="A63" zoomScale="86" zoomScaleNormal="86" workbookViewId="0">
      <selection activeCell="H76" sqref="H76"/>
    </sheetView>
  </sheetViews>
  <sheetFormatPr defaultColWidth="9.1796875" defaultRowHeight="10.5" x14ac:dyDescent="0.25"/>
  <cols>
    <col min="1" max="2" width="2.1796875" style="173" customWidth="1"/>
    <col min="3" max="3" width="69.81640625" style="4" customWidth="1"/>
    <col min="4" max="4" width="6" style="97" customWidth="1"/>
    <col min="5" max="5" width="13.1796875" style="4" customWidth="1"/>
    <col min="6" max="6" width="19.36328125" style="4" customWidth="1"/>
    <col min="7" max="7" width="16.1796875" style="4" customWidth="1"/>
    <col min="8" max="11" width="13.1796875" style="4" customWidth="1"/>
    <col min="12" max="12" width="16.1796875" style="4" customWidth="1"/>
    <col min="13" max="14" width="16.1796875" style="173" customWidth="1"/>
    <col min="15" max="15" width="19.453125" style="173" customWidth="1"/>
    <col min="16" max="256" width="9.1796875" style="173"/>
    <col min="257" max="258" width="2.1796875" style="173" customWidth="1"/>
    <col min="259" max="259" width="60.1796875" style="173" customWidth="1"/>
    <col min="260" max="260" width="6" style="173" customWidth="1"/>
    <col min="261" max="261" width="13.1796875" style="173" customWidth="1"/>
    <col min="262" max="262" width="26.54296875" style="173" customWidth="1"/>
    <col min="263" max="263" width="16.1796875" style="173" customWidth="1"/>
    <col min="264" max="267" width="13.1796875" style="173" customWidth="1"/>
    <col min="268" max="270" width="16.1796875" style="173" customWidth="1"/>
    <col min="271" max="271" width="33.1796875" style="173" customWidth="1"/>
    <col min="272" max="512" width="9.1796875" style="173"/>
    <col min="513" max="514" width="2.1796875" style="173" customWidth="1"/>
    <col min="515" max="515" width="60.1796875" style="173" customWidth="1"/>
    <col min="516" max="516" width="6" style="173" customWidth="1"/>
    <col min="517" max="517" width="13.1796875" style="173" customWidth="1"/>
    <col min="518" max="518" width="26.54296875" style="173" customWidth="1"/>
    <col min="519" max="519" width="16.1796875" style="173" customWidth="1"/>
    <col min="520" max="523" width="13.1796875" style="173" customWidth="1"/>
    <col min="524" max="526" width="16.1796875" style="173" customWidth="1"/>
    <col min="527" max="527" width="33.1796875" style="173" customWidth="1"/>
    <col min="528" max="768" width="9.1796875" style="173"/>
    <col min="769" max="770" width="2.1796875" style="173" customWidth="1"/>
    <col min="771" max="771" width="60.1796875" style="173" customWidth="1"/>
    <col min="772" max="772" width="6" style="173" customWidth="1"/>
    <col min="773" max="773" width="13.1796875" style="173" customWidth="1"/>
    <col min="774" max="774" width="26.54296875" style="173" customWidth="1"/>
    <col min="775" max="775" width="16.1796875" style="173" customWidth="1"/>
    <col min="776" max="779" width="13.1796875" style="173" customWidth="1"/>
    <col min="780" max="782" width="16.1796875" style="173" customWidth="1"/>
    <col min="783" max="783" width="33.1796875" style="173" customWidth="1"/>
    <col min="784" max="1024" width="9.1796875" style="173"/>
    <col min="1025" max="1026" width="2.1796875" style="173" customWidth="1"/>
    <col min="1027" max="1027" width="60.1796875" style="173" customWidth="1"/>
    <col min="1028" max="1028" width="6" style="173" customWidth="1"/>
    <col min="1029" max="1029" width="13.1796875" style="173" customWidth="1"/>
    <col min="1030" max="1030" width="26.54296875" style="173" customWidth="1"/>
    <col min="1031" max="1031" width="16.1796875" style="173" customWidth="1"/>
    <col min="1032" max="1035" width="13.1796875" style="173" customWidth="1"/>
    <col min="1036" max="1038" width="16.1796875" style="173" customWidth="1"/>
    <col min="1039" max="1039" width="33.1796875" style="173" customWidth="1"/>
    <col min="1040" max="1280" width="9.1796875" style="173"/>
    <col min="1281" max="1282" width="2.1796875" style="173" customWidth="1"/>
    <col min="1283" max="1283" width="60.1796875" style="173" customWidth="1"/>
    <col min="1284" max="1284" width="6" style="173" customWidth="1"/>
    <col min="1285" max="1285" width="13.1796875" style="173" customWidth="1"/>
    <col min="1286" max="1286" width="26.54296875" style="173" customWidth="1"/>
    <col min="1287" max="1287" width="16.1796875" style="173" customWidth="1"/>
    <col min="1288" max="1291" width="13.1796875" style="173" customWidth="1"/>
    <col min="1292" max="1294" width="16.1796875" style="173" customWidth="1"/>
    <col min="1295" max="1295" width="33.1796875" style="173" customWidth="1"/>
    <col min="1296" max="1536" width="9.1796875" style="173"/>
    <col min="1537" max="1538" width="2.1796875" style="173" customWidth="1"/>
    <col min="1539" max="1539" width="60.1796875" style="173" customWidth="1"/>
    <col min="1540" max="1540" width="6" style="173" customWidth="1"/>
    <col min="1541" max="1541" width="13.1796875" style="173" customWidth="1"/>
    <col min="1542" max="1542" width="26.54296875" style="173" customWidth="1"/>
    <col min="1543" max="1543" width="16.1796875" style="173" customWidth="1"/>
    <col min="1544" max="1547" width="13.1796875" style="173" customWidth="1"/>
    <col min="1548" max="1550" width="16.1796875" style="173" customWidth="1"/>
    <col min="1551" max="1551" width="33.1796875" style="173" customWidth="1"/>
    <col min="1552" max="1792" width="9.1796875" style="173"/>
    <col min="1793" max="1794" width="2.1796875" style="173" customWidth="1"/>
    <col min="1795" max="1795" width="60.1796875" style="173" customWidth="1"/>
    <col min="1796" max="1796" width="6" style="173" customWidth="1"/>
    <col min="1797" max="1797" width="13.1796875" style="173" customWidth="1"/>
    <col min="1798" max="1798" width="26.54296875" style="173" customWidth="1"/>
    <col min="1799" max="1799" width="16.1796875" style="173" customWidth="1"/>
    <col min="1800" max="1803" width="13.1796875" style="173" customWidth="1"/>
    <col min="1804" max="1806" width="16.1796875" style="173" customWidth="1"/>
    <col min="1807" max="1807" width="33.1796875" style="173" customWidth="1"/>
    <col min="1808" max="2048" width="9.1796875" style="173"/>
    <col min="2049" max="2050" width="2.1796875" style="173" customWidth="1"/>
    <col min="2051" max="2051" width="60.1796875" style="173" customWidth="1"/>
    <col min="2052" max="2052" width="6" style="173" customWidth="1"/>
    <col min="2053" max="2053" width="13.1796875" style="173" customWidth="1"/>
    <col min="2054" max="2054" width="26.54296875" style="173" customWidth="1"/>
    <col min="2055" max="2055" width="16.1796875" style="173" customWidth="1"/>
    <col min="2056" max="2059" width="13.1796875" style="173" customWidth="1"/>
    <col min="2060" max="2062" width="16.1796875" style="173" customWidth="1"/>
    <col min="2063" max="2063" width="33.1796875" style="173" customWidth="1"/>
    <col min="2064" max="2304" width="9.1796875" style="173"/>
    <col min="2305" max="2306" width="2.1796875" style="173" customWidth="1"/>
    <col min="2307" max="2307" width="60.1796875" style="173" customWidth="1"/>
    <col min="2308" max="2308" width="6" style="173" customWidth="1"/>
    <col min="2309" max="2309" width="13.1796875" style="173" customWidth="1"/>
    <col min="2310" max="2310" width="26.54296875" style="173" customWidth="1"/>
    <col min="2311" max="2311" width="16.1796875" style="173" customWidth="1"/>
    <col min="2312" max="2315" width="13.1796875" style="173" customWidth="1"/>
    <col min="2316" max="2318" width="16.1796875" style="173" customWidth="1"/>
    <col min="2319" max="2319" width="33.1796875" style="173" customWidth="1"/>
    <col min="2320" max="2560" width="9.1796875" style="173"/>
    <col min="2561" max="2562" width="2.1796875" style="173" customWidth="1"/>
    <col min="2563" max="2563" width="60.1796875" style="173" customWidth="1"/>
    <col min="2564" max="2564" width="6" style="173" customWidth="1"/>
    <col min="2565" max="2565" width="13.1796875" style="173" customWidth="1"/>
    <col min="2566" max="2566" width="26.54296875" style="173" customWidth="1"/>
    <col min="2567" max="2567" width="16.1796875" style="173" customWidth="1"/>
    <col min="2568" max="2571" width="13.1796875" style="173" customWidth="1"/>
    <col min="2572" max="2574" width="16.1796875" style="173" customWidth="1"/>
    <col min="2575" max="2575" width="33.1796875" style="173" customWidth="1"/>
    <col min="2576" max="2816" width="9.1796875" style="173"/>
    <col min="2817" max="2818" width="2.1796875" style="173" customWidth="1"/>
    <col min="2819" max="2819" width="60.1796875" style="173" customWidth="1"/>
    <col min="2820" max="2820" width="6" style="173" customWidth="1"/>
    <col min="2821" max="2821" width="13.1796875" style="173" customWidth="1"/>
    <col min="2822" max="2822" width="26.54296875" style="173" customWidth="1"/>
    <col min="2823" max="2823" width="16.1796875" style="173" customWidth="1"/>
    <col min="2824" max="2827" width="13.1796875" style="173" customWidth="1"/>
    <col min="2828" max="2830" width="16.1796875" style="173" customWidth="1"/>
    <col min="2831" max="2831" width="33.1796875" style="173" customWidth="1"/>
    <col min="2832" max="3072" width="9.1796875" style="173"/>
    <col min="3073" max="3074" width="2.1796875" style="173" customWidth="1"/>
    <col min="3075" max="3075" width="60.1796875" style="173" customWidth="1"/>
    <col min="3076" max="3076" width="6" style="173" customWidth="1"/>
    <col min="3077" max="3077" width="13.1796875" style="173" customWidth="1"/>
    <col min="3078" max="3078" width="26.54296875" style="173" customWidth="1"/>
    <col min="3079" max="3079" width="16.1796875" style="173" customWidth="1"/>
    <col min="3080" max="3083" width="13.1796875" style="173" customWidth="1"/>
    <col min="3084" max="3086" width="16.1796875" style="173" customWidth="1"/>
    <col min="3087" max="3087" width="33.1796875" style="173" customWidth="1"/>
    <col min="3088" max="3328" width="9.1796875" style="173"/>
    <col min="3329" max="3330" width="2.1796875" style="173" customWidth="1"/>
    <col min="3331" max="3331" width="60.1796875" style="173" customWidth="1"/>
    <col min="3332" max="3332" width="6" style="173" customWidth="1"/>
    <col min="3333" max="3333" width="13.1796875" style="173" customWidth="1"/>
    <col min="3334" max="3334" width="26.54296875" style="173" customWidth="1"/>
    <col min="3335" max="3335" width="16.1796875" style="173" customWidth="1"/>
    <col min="3336" max="3339" width="13.1796875" style="173" customWidth="1"/>
    <col min="3340" max="3342" width="16.1796875" style="173" customWidth="1"/>
    <col min="3343" max="3343" width="33.1796875" style="173" customWidth="1"/>
    <col min="3344" max="3584" width="9.1796875" style="173"/>
    <col min="3585" max="3586" width="2.1796875" style="173" customWidth="1"/>
    <col min="3587" max="3587" width="60.1796875" style="173" customWidth="1"/>
    <col min="3588" max="3588" width="6" style="173" customWidth="1"/>
    <col min="3589" max="3589" width="13.1796875" style="173" customWidth="1"/>
    <col min="3590" max="3590" width="26.54296875" style="173" customWidth="1"/>
    <col min="3591" max="3591" width="16.1796875" style="173" customWidth="1"/>
    <col min="3592" max="3595" width="13.1796875" style="173" customWidth="1"/>
    <col min="3596" max="3598" width="16.1796875" style="173" customWidth="1"/>
    <col min="3599" max="3599" width="33.1796875" style="173" customWidth="1"/>
    <col min="3600" max="3840" width="9.1796875" style="173"/>
    <col min="3841" max="3842" width="2.1796875" style="173" customWidth="1"/>
    <col min="3843" max="3843" width="60.1796875" style="173" customWidth="1"/>
    <col min="3844" max="3844" width="6" style="173" customWidth="1"/>
    <col min="3845" max="3845" width="13.1796875" style="173" customWidth="1"/>
    <col min="3846" max="3846" width="26.54296875" style="173" customWidth="1"/>
    <col min="3847" max="3847" width="16.1796875" style="173" customWidth="1"/>
    <col min="3848" max="3851" width="13.1796875" style="173" customWidth="1"/>
    <col min="3852" max="3854" width="16.1796875" style="173" customWidth="1"/>
    <col min="3855" max="3855" width="33.1796875" style="173" customWidth="1"/>
    <col min="3856" max="4096" width="9.1796875" style="173"/>
    <col min="4097" max="4098" width="2.1796875" style="173" customWidth="1"/>
    <col min="4099" max="4099" width="60.1796875" style="173" customWidth="1"/>
    <col min="4100" max="4100" width="6" style="173" customWidth="1"/>
    <col min="4101" max="4101" width="13.1796875" style="173" customWidth="1"/>
    <col min="4102" max="4102" width="26.54296875" style="173" customWidth="1"/>
    <col min="4103" max="4103" width="16.1796875" style="173" customWidth="1"/>
    <col min="4104" max="4107" width="13.1796875" style="173" customWidth="1"/>
    <col min="4108" max="4110" width="16.1796875" style="173" customWidth="1"/>
    <col min="4111" max="4111" width="33.1796875" style="173" customWidth="1"/>
    <col min="4112" max="4352" width="9.1796875" style="173"/>
    <col min="4353" max="4354" width="2.1796875" style="173" customWidth="1"/>
    <col min="4355" max="4355" width="60.1796875" style="173" customWidth="1"/>
    <col min="4356" max="4356" width="6" style="173" customWidth="1"/>
    <col min="4357" max="4357" width="13.1796875" style="173" customWidth="1"/>
    <col min="4358" max="4358" width="26.54296875" style="173" customWidth="1"/>
    <col min="4359" max="4359" width="16.1796875" style="173" customWidth="1"/>
    <col min="4360" max="4363" width="13.1796875" style="173" customWidth="1"/>
    <col min="4364" max="4366" width="16.1796875" style="173" customWidth="1"/>
    <col min="4367" max="4367" width="33.1796875" style="173" customWidth="1"/>
    <col min="4368" max="4608" width="9.1796875" style="173"/>
    <col min="4609" max="4610" width="2.1796875" style="173" customWidth="1"/>
    <col min="4611" max="4611" width="60.1796875" style="173" customWidth="1"/>
    <col min="4612" max="4612" width="6" style="173" customWidth="1"/>
    <col min="4613" max="4613" width="13.1796875" style="173" customWidth="1"/>
    <col min="4614" max="4614" width="26.54296875" style="173" customWidth="1"/>
    <col min="4615" max="4615" width="16.1796875" style="173" customWidth="1"/>
    <col min="4616" max="4619" width="13.1796875" style="173" customWidth="1"/>
    <col min="4620" max="4622" width="16.1796875" style="173" customWidth="1"/>
    <col min="4623" max="4623" width="33.1796875" style="173" customWidth="1"/>
    <col min="4624" max="4864" width="9.1796875" style="173"/>
    <col min="4865" max="4866" width="2.1796875" style="173" customWidth="1"/>
    <col min="4867" max="4867" width="60.1796875" style="173" customWidth="1"/>
    <col min="4868" max="4868" width="6" style="173" customWidth="1"/>
    <col min="4869" max="4869" width="13.1796875" style="173" customWidth="1"/>
    <col min="4870" max="4870" width="26.54296875" style="173" customWidth="1"/>
    <col min="4871" max="4871" width="16.1796875" style="173" customWidth="1"/>
    <col min="4872" max="4875" width="13.1796875" style="173" customWidth="1"/>
    <col min="4876" max="4878" width="16.1796875" style="173" customWidth="1"/>
    <col min="4879" max="4879" width="33.1796875" style="173" customWidth="1"/>
    <col min="4880" max="5120" width="9.1796875" style="173"/>
    <col min="5121" max="5122" width="2.1796875" style="173" customWidth="1"/>
    <col min="5123" max="5123" width="60.1796875" style="173" customWidth="1"/>
    <col min="5124" max="5124" width="6" style="173" customWidth="1"/>
    <col min="5125" max="5125" width="13.1796875" style="173" customWidth="1"/>
    <col min="5126" max="5126" width="26.54296875" style="173" customWidth="1"/>
    <col min="5127" max="5127" width="16.1796875" style="173" customWidth="1"/>
    <col min="5128" max="5131" width="13.1796875" style="173" customWidth="1"/>
    <col min="5132" max="5134" width="16.1796875" style="173" customWidth="1"/>
    <col min="5135" max="5135" width="33.1796875" style="173" customWidth="1"/>
    <col min="5136" max="5376" width="9.1796875" style="173"/>
    <col min="5377" max="5378" width="2.1796875" style="173" customWidth="1"/>
    <col min="5379" max="5379" width="60.1796875" style="173" customWidth="1"/>
    <col min="5380" max="5380" width="6" style="173" customWidth="1"/>
    <col min="5381" max="5381" width="13.1796875" style="173" customWidth="1"/>
    <col min="5382" max="5382" width="26.54296875" style="173" customWidth="1"/>
    <col min="5383" max="5383" width="16.1796875" style="173" customWidth="1"/>
    <col min="5384" max="5387" width="13.1796875" style="173" customWidth="1"/>
    <col min="5388" max="5390" width="16.1796875" style="173" customWidth="1"/>
    <col min="5391" max="5391" width="33.1796875" style="173" customWidth="1"/>
    <col min="5392" max="5632" width="9.1796875" style="173"/>
    <col min="5633" max="5634" width="2.1796875" style="173" customWidth="1"/>
    <col min="5635" max="5635" width="60.1796875" style="173" customWidth="1"/>
    <col min="5636" max="5636" width="6" style="173" customWidth="1"/>
    <col min="5637" max="5637" width="13.1796875" style="173" customWidth="1"/>
    <col min="5638" max="5638" width="26.54296875" style="173" customWidth="1"/>
    <col min="5639" max="5639" width="16.1796875" style="173" customWidth="1"/>
    <col min="5640" max="5643" width="13.1796875" style="173" customWidth="1"/>
    <col min="5644" max="5646" width="16.1796875" style="173" customWidth="1"/>
    <col min="5647" max="5647" width="33.1796875" style="173" customWidth="1"/>
    <col min="5648" max="5888" width="9.1796875" style="173"/>
    <col min="5889" max="5890" width="2.1796875" style="173" customWidth="1"/>
    <col min="5891" max="5891" width="60.1796875" style="173" customWidth="1"/>
    <col min="5892" max="5892" width="6" style="173" customWidth="1"/>
    <col min="5893" max="5893" width="13.1796875" style="173" customWidth="1"/>
    <col min="5894" max="5894" width="26.54296875" style="173" customWidth="1"/>
    <col min="5895" max="5895" width="16.1796875" style="173" customWidth="1"/>
    <col min="5896" max="5899" width="13.1796875" style="173" customWidth="1"/>
    <col min="5900" max="5902" width="16.1796875" style="173" customWidth="1"/>
    <col min="5903" max="5903" width="33.1796875" style="173" customWidth="1"/>
    <col min="5904" max="6144" width="9.1796875" style="173"/>
    <col min="6145" max="6146" width="2.1796875" style="173" customWidth="1"/>
    <col min="6147" max="6147" width="60.1796875" style="173" customWidth="1"/>
    <col min="6148" max="6148" width="6" style="173" customWidth="1"/>
    <col min="6149" max="6149" width="13.1796875" style="173" customWidth="1"/>
    <col min="6150" max="6150" width="26.54296875" style="173" customWidth="1"/>
    <col min="6151" max="6151" width="16.1796875" style="173" customWidth="1"/>
    <col min="6152" max="6155" width="13.1796875" style="173" customWidth="1"/>
    <col min="6156" max="6158" width="16.1796875" style="173" customWidth="1"/>
    <col min="6159" max="6159" width="33.1796875" style="173" customWidth="1"/>
    <col min="6160" max="6400" width="9.1796875" style="173"/>
    <col min="6401" max="6402" width="2.1796875" style="173" customWidth="1"/>
    <col min="6403" max="6403" width="60.1796875" style="173" customWidth="1"/>
    <col min="6404" max="6404" width="6" style="173" customWidth="1"/>
    <col min="6405" max="6405" width="13.1796875" style="173" customWidth="1"/>
    <col min="6406" max="6406" width="26.54296875" style="173" customWidth="1"/>
    <col min="6407" max="6407" width="16.1796875" style="173" customWidth="1"/>
    <col min="6408" max="6411" width="13.1796875" style="173" customWidth="1"/>
    <col min="6412" max="6414" width="16.1796875" style="173" customWidth="1"/>
    <col min="6415" max="6415" width="33.1796875" style="173" customWidth="1"/>
    <col min="6416" max="6656" width="9.1796875" style="173"/>
    <col min="6657" max="6658" width="2.1796875" style="173" customWidth="1"/>
    <col min="6659" max="6659" width="60.1796875" style="173" customWidth="1"/>
    <col min="6660" max="6660" width="6" style="173" customWidth="1"/>
    <col min="6661" max="6661" width="13.1796875" style="173" customWidth="1"/>
    <col min="6662" max="6662" width="26.54296875" style="173" customWidth="1"/>
    <col min="6663" max="6663" width="16.1796875" style="173" customWidth="1"/>
    <col min="6664" max="6667" width="13.1796875" style="173" customWidth="1"/>
    <col min="6668" max="6670" width="16.1796875" style="173" customWidth="1"/>
    <col min="6671" max="6671" width="33.1796875" style="173" customWidth="1"/>
    <col min="6672" max="6912" width="9.1796875" style="173"/>
    <col min="6913" max="6914" width="2.1796875" style="173" customWidth="1"/>
    <col min="6915" max="6915" width="60.1796875" style="173" customWidth="1"/>
    <col min="6916" max="6916" width="6" style="173" customWidth="1"/>
    <col min="6917" max="6917" width="13.1796875" style="173" customWidth="1"/>
    <col min="6918" max="6918" width="26.54296875" style="173" customWidth="1"/>
    <col min="6919" max="6919" width="16.1796875" style="173" customWidth="1"/>
    <col min="6920" max="6923" width="13.1796875" style="173" customWidth="1"/>
    <col min="6924" max="6926" width="16.1796875" style="173" customWidth="1"/>
    <col min="6927" max="6927" width="33.1796875" style="173" customWidth="1"/>
    <col min="6928" max="7168" width="9.1796875" style="173"/>
    <col min="7169" max="7170" width="2.1796875" style="173" customWidth="1"/>
    <col min="7171" max="7171" width="60.1796875" style="173" customWidth="1"/>
    <col min="7172" max="7172" width="6" style="173" customWidth="1"/>
    <col min="7173" max="7173" width="13.1796875" style="173" customWidth="1"/>
    <col min="7174" max="7174" width="26.54296875" style="173" customWidth="1"/>
    <col min="7175" max="7175" width="16.1796875" style="173" customWidth="1"/>
    <col min="7176" max="7179" width="13.1796875" style="173" customWidth="1"/>
    <col min="7180" max="7182" width="16.1796875" style="173" customWidth="1"/>
    <col min="7183" max="7183" width="33.1796875" style="173" customWidth="1"/>
    <col min="7184" max="7424" width="9.1796875" style="173"/>
    <col min="7425" max="7426" width="2.1796875" style="173" customWidth="1"/>
    <col min="7427" max="7427" width="60.1796875" style="173" customWidth="1"/>
    <col min="7428" max="7428" width="6" style="173" customWidth="1"/>
    <col min="7429" max="7429" width="13.1796875" style="173" customWidth="1"/>
    <col min="7430" max="7430" width="26.54296875" style="173" customWidth="1"/>
    <col min="7431" max="7431" width="16.1796875" style="173" customWidth="1"/>
    <col min="7432" max="7435" width="13.1796875" style="173" customWidth="1"/>
    <col min="7436" max="7438" width="16.1796875" style="173" customWidth="1"/>
    <col min="7439" max="7439" width="33.1796875" style="173" customWidth="1"/>
    <col min="7440" max="7680" width="9.1796875" style="173"/>
    <col min="7681" max="7682" width="2.1796875" style="173" customWidth="1"/>
    <col min="7683" max="7683" width="60.1796875" style="173" customWidth="1"/>
    <col min="7684" max="7684" width="6" style="173" customWidth="1"/>
    <col min="7685" max="7685" width="13.1796875" style="173" customWidth="1"/>
    <col min="7686" max="7686" width="26.54296875" style="173" customWidth="1"/>
    <col min="7687" max="7687" width="16.1796875" style="173" customWidth="1"/>
    <col min="7688" max="7691" width="13.1796875" style="173" customWidth="1"/>
    <col min="7692" max="7694" width="16.1796875" style="173" customWidth="1"/>
    <col min="7695" max="7695" width="33.1796875" style="173" customWidth="1"/>
    <col min="7696" max="7936" width="9.1796875" style="173"/>
    <col min="7937" max="7938" width="2.1796875" style="173" customWidth="1"/>
    <col min="7939" max="7939" width="60.1796875" style="173" customWidth="1"/>
    <col min="7940" max="7940" width="6" style="173" customWidth="1"/>
    <col min="7941" max="7941" width="13.1796875" style="173" customWidth="1"/>
    <col min="7942" max="7942" width="26.54296875" style="173" customWidth="1"/>
    <col min="7943" max="7943" width="16.1796875" style="173" customWidth="1"/>
    <col min="7944" max="7947" width="13.1796875" style="173" customWidth="1"/>
    <col min="7948" max="7950" width="16.1796875" style="173" customWidth="1"/>
    <col min="7951" max="7951" width="33.1796875" style="173" customWidth="1"/>
    <col min="7952" max="8192" width="9.1796875" style="173"/>
    <col min="8193" max="8194" width="2.1796875" style="173" customWidth="1"/>
    <col min="8195" max="8195" width="60.1796875" style="173" customWidth="1"/>
    <col min="8196" max="8196" width="6" style="173" customWidth="1"/>
    <col min="8197" max="8197" width="13.1796875" style="173" customWidth="1"/>
    <col min="8198" max="8198" width="26.54296875" style="173" customWidth="1"/>
    <col min="8199" max="8199" width="16.1796875" style="173" customWidth="1"/>
    <col min="8200" max="8203" width="13.1796875" style="173" customWidth="1"/>
    <col min="8204" max="8206" width="16.1796875" style="173" customWidth="1"/>
    <col min="8207" max="8207" width="33.1796875" style="173" customWidth="1"/>
    <col min="8208" max="8448" width="9.1796875" style="173"/>
    <col min="8449" max="8450" width="2.1796875" style="173" customWidth="1"/>
    <col min="8451" max="8451" width="60.1796875" style="173" customWidth="1"/>
    <col min="8452" max="8452" width="6" style="173" customWidth="1"/>
    <col min="8453" max="8453" width="13.1796875" style="173" customWidth="1"/>
    <col min="8454" max="8454" width="26.54296875" style="173" customWidth="1"/>
    <col min="8455" max="8455" width="16.1796875" style="173" customWidth="1"/>
    <col min="8456" max="8459" width="13.1796875" style="173" customWidth="1"/>
    <col min="8460" max="8462" width="16.1796875" style="173" customWidth="1"/>
    <col min="8463" max="8463" width="33.1796875" style="173" customWidth="1"/>
    <col min="8464" max="8704" width="9.1796875" style="173"/>
    <col min="8705" max="8706" width="2.1796875" style="173" customWidth="1"/>
    <col min="8707" max="8707" width="60.1796875" style="173" customWidth="1"/>
    <col min="8708" max="8708" width="6" style="173" customWidth="1"/>
    <col min="8709" max="8709" width="13.1796875" style="173" customWidth="1"/>
    <col min="8710" max="8710" width="26.54296875" style="173" customWidth="1"/>
    <col min="8711" max="8711" width="16.1796875" style="173" customWidth="1"/>
    <col min="8712" max="8715" width="13.1796875" style="173" customWidth="1"/>
    <col min="8716" max="8718" width="16.1796875" style="173" customWidth="1"/>
    <col min="8719" max="8719" width="33.1796875" style="173" customWidth="1"/>
    <col min="8720" max="8960" width="9.1796875" style="173"/>
    <col min="8961" max="8962" width="2.1796875" style="173" customWidth="1"/>
    <col min="8963" max="8963" width="60.1796875" style="173" customWidth="1"/>
    <col min="8964" max="8964" width="6" style="173" customWidth="1"/>
    <col min="8965" max="8965" width="13.1796875" style="173" customWidth="1"/>
    <col min="8966" max="8966" width="26.54296875" style="173" customWidth="1"/>
    <col min="8967" max="8967" width="16.1796875" style="173" customWidth="1"/>
    <col min="8968" max="8971" width="13.1796875" style="173" customWidth="1"/>
    <col min="8972" max="8974" width="16.1796875" style="173" customWidth="1"/>
    <col min="8975" max="8975" width="33.1796875" style="173" customWidth="1"/>
    <col min="8976" max="9216" width="9.1796875" style="173"/>
    <col min="9217" max="9218" width="2.1796875" style="173" customWidth="1"/>
    <col min="9219" max="9219" width="60.1796875" style="173" customWidth="1"/>
    <col min="9220" max="9220" width="6" style="173" customWidth="1"/>
    <col min="9221" max="9221" width="13.1796875" style="173" customWidth="1"/>
    <col min="9222" max="9222" width="26.54296875" style="173" customWidth="1"/>
    <col min="9223" max="9223" width="16.1796875" style="173" customWidth="1"/>
    <col min="9224" max="9227" width="13.1796875" style="173" customWidth="1"/>
    <col min="9228" max="9230" width="16.1796875" style="173" customWidth="1"/>
    <col min="9231" max="9231" width="33.1796875" style="173" customWidth="1"/>
    <col min="9232" max="9472" width="9.1796875" style="173"/>
    <col min="9473" max="9474" width="2.1796875" style="173" customWidth="1"/>
    <col min="9475" max="9475" width="60.1796875" style="173" customWidth="1"/>
    <col min="9476" max="9476" width="6" style="173" customWidth="1"/>
    <col min="9477" max="9477" width="13.1796875" style="173" customWidth="1"/>
    <col min="9478" max="9478" width="26.54296875" style="173" customWidth="1"/>
    <col min="9479" max="9479" width="16.1796875" style="173" customWidth="1"/>
    <col min="9480" max="9483" width="13.1796875" style="173" customWidth="1"/>
    <col min="9484" max="9486" width="16.1796875" style="173" customWidth="1"/>
    <col min="9487" max="9487" width="33.1796875" style="173" customWidth="1"/>
    <col min="9488" max="9728" width="9.1796875" style="173"/>
    <col min="9729" max="9730" width="2.1796875" style="173" customWidth="1"/>
    <col min="9731" max="9731" width="60.1796875" style="173" customWidth="1"/>
    <col min="9732" max="9732" width="6" style="173" customWidth="1"/>
    <col min="9733" max="9733" width="13.1796875" style="173" customWidth="1"/>
    <col min="9734" max="9734" width="26.54296875" style="173" customWidth="1"/>
    <col min="9735" max="9735" width="16.1796875" style="173" customWidth="1"/>
    <col min="9736" max="9739" width="13.1796875" style="173" customWidth="1"/>
    <col min="9740" max="9742" width="16.1796875" style="173" customWidth="1"/>
    <col min="9743" max="9743" width="33.1796875" style="173" customWidth="1"/>
    <col min="9744" max="9984" width="9.1796875" style="173"/>
    <col min="9985" max="9986" width="2.1796875" style="173" customWidth="1"/>
    <col min="9987" max="9987" width="60.1796875" style="173" customWidth="1"/>
    <col min="9988" max="9988" width="6" style="173" customWidth="1"/>
    <col min="9989" max="9989" width="13.1796875" style="173" customWidth="1"/>
    <col min="9990" max="9990" width="26.54296875" style="173" customWidth="1"/>
    <col min="9991" max="9991" width="16.1796875" style="173" customWidth="1"/>
    <col min="9992" max="9995" width="13.1796875" style="173" customWidth="1"/>
    <col min="9996" max="9998" width="16.1796875" style="173" customWidth="1"/>
    <col min="9999" max="9999" width="33.1796875" style="173" customWidth="1"/>
    <col min="10000" max="10240" width="9.1796875" style="173"/>
    <col min="10241" max="10242" width="2.1796875" style="173" customWidth="1"/>
    <col min="10243" max="10243" width="60.1796875" style="173" customWidth="1"/>
    <col min="10244" max="10244" width="6" style="173" customWidth="1"/>
    <col min="10245" max="10245" width="13.1796875" style="173" customWidth="1"/>
    <col min="10246" max="10246" width="26.54296875" style="173" customWidth="1"/>
    <col min="10247" max="10247" width="16.1796875" style="173" customWidth="1"/>
    <col min="10248" max="10251" width="13.1796875" style="173" customWidth="1"/>
    <col min="10252" max="10254" width="16.1796875" style="173" customWidth="1"/>
    <col min="10255" max="10255" width="33.1796875" style="173" customWidth="1"/>
    <col min="10256" max="10496" width="9.1796875" style="173"/>
    <col min="10497" max="10498" width="2.1796875" style="173" customWidth="1"/>
    <col min="10499" max="10499" width="60.1796875" style="173" customWidth="1"/>
    <col min="10500" max="10500" width="6" style="173" customWidth="1"/>
    <col min="10501" max="10501" width="13.1796875" style="173" customWidth="1"/>
    <col min="10502" max="10502" width="26.54296875" style="173" customWidth="1"/>
    <col min="10503" max="10503" width="16.1796875" style="173" customWidth="1"/>
    <col min="10504" max="10507" width="13.1796875" style="173" customWidth="1"/>
    <col min="10508" max="10510" width="16.1796875" style="173" customWidth="1"/>
    <col min="10511" max="10511" width="33.1796875" style="173" customWidth="1"/>
    <col min="10512" max="10752" width="9.1796875" style="173"/>
    <col min="10753" max="10754" width="2.1796875" style="173" customWidth="1"/>
    <col min="10755" max="10755" width="60.1796875" style="173" customWidth="1"/>
    <col min="10756" max="10756" width="6" style="173" customWidth="1"/>
    <col min="10757" max="10757" width="13.1796875" style="173" customWidth="1"/>
    <col min="10758" max="10758" width="26.54296875" style="173" customWidth="1"/>
    <col min="10759" max="10759" width="16.1796875" style="173" customWidth="1"/>
    <col min="10760" max="10763" width="13.1796875" style="173" customWidth="1"/>
    <col min="10764" max="10766" width="16.1796875" style="173" customWidth="1"/>
    <col min="10767" max="10767" width="33.1796875" style="173" customWidth="1"/>
    <col min="10768" max="11008" width="9.1796875" style="173"/>
    <col min="11009" max="11010" width="2.1796875" style="173" customWidth="1"/>
    <col min="11011" max="11011" width="60.1796875" style="173" customWidth="1"/>
    <col min="11012" max="11012" width="6" style="173" customWidth="1"/>
    <col min="11013" max="11013" width="13.1796875" style="173" customWidth="1"/>
    <col min="11014" max="11014" width="26.54296875" style="173" customWidth="1"/>
    <col min="11015" max="11015" width="16.1796875" style="173" customWidth="1"/>
    <col min="11016" max="11019" width="13.1796875" style="173" customWidth="1"/>
    <col min="11020" max="11022" width="16.1796875" style="173" customWidth="1"/>
    <col min="11023" max="11023" width="33.1796875" style="173" customWidth="1"/>
    <col min="11024" max="11264" width="9.1796875" style="173"/>
    <col min="11265" max="11266" width="2.1796875" style="173" customWidth="1"/>
    <col min="11267" max="11267" width="60.1796875" style="173" customWidth="1"/>
    <col min="11268" max="11268" width="6" style="173" customWidth="1"/>
    <col min="11269" max="11269" width="13.1796875" style="173" customWidth="1"/>
    <col min="11270" max="11270" width="26.54296875" style="173" customWidth="1"/>
    <col min="11271" max="11271" width="16.1796875" style="173" customWidth="1"/>
    <col min="11272" max="11275" width="13.1796875" style="173" customWidth="1"/>
    <col min="11276" max="11278" width="16.1796875" style="173" customWidth="1"/>
    <col min="11279" max="11279" width="33.1796875" style="173" customWidth="1"/>
    <col min="11280" max="11520" width="9.1796875" style="173"/>
    <col min="11521" max="11522" width="2.1796875" style="173" customWidth="1"/>
    <col min="11523" max="11523" width="60.1796875" style="173" customWidth="1"/>
    <col min="11524" max="11524" width="6" style="173" customWidth="1"/>
    <col min="11525" max="11525" width="13.1796875" style="173" customWidth="1"/>
    <col min="11526" max="11526" width="26.54296875" style="173" customWidth="1"/>
    <col min="11527" max="11527" width="16.1796875" style="173" customWidth="1"/>
    <col min="11528" max="11531" width="13.1796875" style="173" customWidth="1"/>
    <col min="11532" max="11534" width="16.1796875" style="173" customWidth="1"/>
    <col min="11535" max="11535" width="33.1796875" style="173" customWidth="1"/>
    <col min="11536" max="11776" width="9.1796875" style="173"/>
    <col min="11777" max="11778" width="2.1796875" style="173" customWidth="1"/>
    <col min="11779" max="11779" width="60.1796875" style="173" customWidth="1"/>
    <col min="11780" max="11780" width="6" style="173" customWidth="1"/>
    <col min="11781" max="11781" width="13.1796875" style="173" customWidth="1"/>
    <col min="11782" max="11782" width="26.54296875" style="173" customWidth="1"/>
    <col min="11783" max="11783" width="16.1796875" style="173" customWidth="1"/>
    <col min="11784" max="11787" width="13.1796875" style="173" customWidth="1"/>
    <col min="11788" max="11790" width="16.1796875" style="173" customWidth="1"/>
    <col min="11791" max="11791" width="33.1796875" style="173" customWidth="1"/>
    <col min="11792" max="12032" width="9.1796875" style="173"/>
    <col min="12033" max="12034" width="2.1796875" style="173" customWidth="1"/>
    <col min="12035" max="12035" width="60.1796875" style="173" customWidth="1"/>
    <col min="12036" max="12036" width="6" style="173" customWidth="1"/>
    <col min="12037" max="12037" width="13.1796875" style="173" customWidth="1"/>
    <col min="12038" max="12038" width="26.54296875" style="173" customWidth="1"/>
    <col min="12039" max="12039" width="16.1796875" style="173" customWidth="1"/>
    <col min="12040" max="12043" width="13.1796875" style="173" customWidth="1"/>
    <col min="12044" max="12046" width="16.1796875" style="173" customWidth="1"/>
    <col min="12047" max="12047" width="33.1796875" style="173" customWidth="1"/>
    <col min="12048" max="12288" width="9.1796875" style="173"/>
    <col min="12289" max="12290" width="2.1796875" style="173" customWidth="1"/>
    <col min="12291" max="12291" width="60.1796875" style="173" customWidth="1"/>
    <col min="12292" max="12292" width="6" style="173" customWidth="1"/>
    <col min="12293" max="12293" width="13.1796875" style="173" customWidth="1"/>
    <col min="12294" max="12294" width="26.54296875" style="173" customWidth="1"/>
    <col min="12295" max="12295" width="16.1796875" style="173" customWidth="1"/>
    <col min="12296" max="12299" width="13.1796875" style="173" customWidth="1"/>
    <col min="12300" max="12302" width="16.1796875" style="173" customWidth="1"/>
    <col min="12303" max="12303" width="33.1796875" style="173" customWidth="1"/>
    <col min="12304" max="12544" width="9.1796875" style="173"/>
    <col min="12545" max="12546" width="2.1796875" style="173" customWidth="1"/>
    <col min="12547" max="12547" width="60.1796875" style="173" customWidth="1"/>
    <col min="12548" max="12548" width="6" style="173" customWidth="1"/>
    <col min="12549" max="12549" width="13.1796875" style="173" customWidth="1"/>
    <col min="12550" max="12550" width="26.54296875" style="173" customWidth="1"/>
    <col min="12551" max="12551" width="16.1796875" style="173" customWidth="1"/>
    <col min="12552" max="12555" width="13.1796875" style="173" customWidth="1"/>
    <col min="12556" max="12558" width="16.1796875" style="173" customWidth="1"/>
    <col min="12559" max="12559" width="33.1796875" style="173" customWidth="1"/>
    <col min="12560" max="12800" width="9.1796875" style="173"/>
    <col min="12801" max="12802" width="2.1796875" style="173" customWidth="1"/>
    <col min="12803" max="12803" width="60.1796875" style="173" customWidth="1"/>
    <col min="12804" max="12804" width="6" style="173" customWidth="1"/>
    <col min="12805" max="12805" width="13.1796875" style="173" customWidth="1"/>
    <col min="12806" max="12806" width="26.54296875" style="173" customWidth="1"/>
    <col min="12807" max="12807" width="16.1796875" style="173" customWidth="1"/>
    <col min="12808" max="12811" width="13.1796875" style="173" customWidth="1"/>
    <col min="12812" max="12814" width="16.1796875" style="173" customWidth="1"/>
    <col min="12815" max="12815" width="33.1796875" style="173" customWidth="1"/>
    <col min="12816" max="13056" width="9.1796875" style="173"/>
    <col min="13057" max="13058" width="2.1796875" style="173" customWidth="1"/>
    <col min="13059" max="13059" width="60.1796875" style="173" customWidth="1"/>
    <col min="13060" max="13060" width="6" style="173" customWidth="1"/>
    <col min="13061" max="13061" width="13.1796875" style="173" customWidth="1"/>
    <col min="13062" max="13062" width="26.54296875" style="173" customWidth="1"/>
    <col min="13063" max="13063" width="16.1796875" style="173" customWidth="1"/>
    <col min="13064" max="13067" width="13.1796875" style="173" customWidth="1"/>
    <col min="13068" max="13070" width="16.1796875" style="173" customWidth="1"/>
    <col min="13071" max="13071" width="33.1796875" style="173" customWidth="1"/>
    <col min="13072" max="13312" width="9.1796875" style="173"/>
    <col min="13313" max="13314" width="2.1796875" style="173" customWidth="1"/>
    <col min="13315" max="13315" width="60.1796875" style="173" customWidth="1"/>
    <col min="13316" max="13316" width="6" style="173" customWidth="1"/>
    <col min="13317" max="13317" width="13.1796875" style="173" customWidth="1"/>
    <col min="13318" max="13318" width="26.54296875" style="173" customWidth="1"/>
    <col min="13319" max="13319" width="16.1796875" style="173" customWidth="1"/>
    <col min="13320" max="13323" width="13.1796875" style="173" customWidth="1"/>
    <col min="13324" max="13326" width="16.1796875" style="173" customWidth="1"/>
    <col min="13327" max="13327" width="33.1796875" style="173" customWidth="1"/>
    <col min="13328" max="13568" width="9.1796875" style="173"/>
    <col min="13569" max="13570" width="2.1796875" style="173" customWidth="1"/>
    <col min="13571" max="13571" width="60.1796875" style="173" customWidth="1"/>
    <col min="13572" max="13572" width="6" style="173" customWidth="1"/>
    <col min="13573" max="13573" width="13.1796875" style="173" customWidth="1"/>
    <col min="13574" max="13574" width="26.54296875" style="173" customWidth="1"/>
    <col min="13575" max="13575" width="16.1796875" style="173" customWidth="1"/>
    <col min="13576" max="13579" width="13.1796875" style="173" customWidth="1"/>
    <col min="13580" max="13582" width="16.1796875" style="173" customWidth="1"/>
    <col min="13583" max="13583" width="33.1796875" style="173" customWidth="1"/>
    <col min="13584" max="13824" width="9.1796875" style="173"/>
    <col min="13825" max="13826" width="2.1796875" style="173" customWidth="1"/>
    <col min="13827" max="13827" width="60.1796875" style="173" customWidth="1"/>
    <col min="13828" max="13828" width="6" style="173" customWidth="1"/>
    <col min="13829" max="13829" width="13.1796875" style="173" customWidth="1"/>
    <col min="13830" max="13830" width="26.54296875" style="173" customWidth="1"/>
    <col min="13831" max="13831" width="16.1796875" style="173" customWidth="1"/>
    <col min="13832" max="13835" width="13.1796875" style="173" customWidth="1"/>
    <col min="13836" max="13838" width="16.1796875" style="173" customWidth="1"/>
    <col min="13839" max="13839" width="33.1796875" style="173" customWidth="1"/>
    <col min="13840" max="14080" width="9.1796875" style="173"/>
    <col min="14081" max="14082" width="2.1796875" style="173" customWidth="1"/>
    <col min="14083" max="14083" width="60.1796875" style="173" customWidth="1"/>
    <col min="14084" max="14084" width="6" style="173" customWidth="1"/>
    <col min="14085" max="14085" width="13.1796875" style="173" customWidth="1"/>
    <col min="14086" max="14086" width="26.54296875" style="173" customWidth="1"/>
    <col min="14087" max="14087" width="16.1796875" style="173" customWidth="1"/>
    <col min="14088" max="14091" width="13.1796875" style="173" customWidth="1"/>
    <col min="14092" max="14094" width="16.1796875" style="173" customWidth="1"/>
    <col min="14095" max="14095" width="33.1796875" style="173" customWidth="1"/>
    <col min="14096" max="14336" width="9.1796875" style="173"/>
    <col min="14337" max="14338" width="2.1796875" style="173" customWidth="1"/>
    <col min="14339" max="14339" width="60.1796875" style="173" customWidth="1"/>
    <col min="14340" max="14340" width="6" style="173" customWidth="1"/>
    <col min="14341" max="14341" width="13.1796875" style="173" customWidth="1"/>
    <col min="14342" max="14342" width="26.54296875" style="173" customWidth="1"/>
    <col min="14343" max="14343" width="16.1796875" style="173" customWidth="1"/>
    <col min="14344" max="14347" width="13.1796875" style="173" customWidth="1"/>
    <col min="14348" max="14350" width="16.1796875" style="173" customWidth="1"/>
    <col min="14351" max="14351" width="33.1796875" style="173" customWidth="1"/>
    <col min="14352" max="14592" width="9.1796875" style="173"/>
    <col min="14593" max="14594" width="2.1796875" style="173" customWidth="1"/>
    <col min="14595" max="14595" width="60.1796875" style="173" customWidth="1"/>
    <col min="14596" max="14596" width="6" style="173" customWidth="1"/>
    <col min="14597" max="14597" width="13.1796875" style="173" customWidth="1"/>
    <col min="14598" max="14598" width="26.54296875" style="173" customWidth="1"/>
    <col min="14599" max="14599" width="16.1796875" style="173" customWidth="1"/>
    <col min="14600" max="14603" width="13.1796875" style="173" customWidth="1"/>
    <col min="14604" max="14606" width="16.1796875" style="173" customWidth="1"/>
    <col min="14607" max="14607" width="33.1796875" style="173" customWidth="1"/>
    <col min="14608" max="14848" width="9.1796875" style="173"/>
    <col min="14849" max="14850" width="2.1796875" style="173" customWidth="1"/>
    <col min="14851" max="14851" width="60.1796875" style="173" customWidth="1"/>
    <col min="14852" max="14852" width="6" style="173" customWidth="1"/>
    <col min="14853" max="14853" width="13.1796875" style="173" customWidth="1"/>
    <col min="14854" max="14854" width="26.54296875" style="173" customWidth="1"/>
    <col min="14855" max="14855" width="16.1796875" style="173" customWidth="1"/>
    <col min="14856" max="14859" width="13.1796875" style="173" customWidth="1"/>
    <col min="14860" max="14862" width="16.1796875" style="173" customWidth="1"/>
    <col min="14863" max="14863" width="33.1796875" style="173" customWidth="1"/>
    <col min="14864" max="15104" width="9.1796875" style="173"/>
    <col min="15105" max="15106" width="2.1796875" style="173" customWidth="1"/>
    <col min="15107" max="15107" width="60.1796875" style="173" customWidth="1"/>
    <col min="15108" max="15108" width="6" style="173" customWidth="1"/>
    <col min="15109" max="15109" width="13.1796875" style="173" customWidth="1"/>
    <col min="15110" max="15110" width="26.54296875" style="173" customWidth="1"/>
    <col min="15111" max="15111" width="16.1796875" style="173" customWidth="1"/>
    <col min="15112" max="15115" width="13.1796875" style="173" customWidth="1"/>
    <col min="15116" max="15118" width="16.1796875" style="173" customWidth="1"/>
    <col min="15119" max="15119" width="33.1796875" style="173" customWidth="1"/>
    <col min="15120" max="15360" width="9.1796875" style="173"/>
    <col min="15361" max="15362" width="2.1796875" style="173" customWidth="1"/>
    <col min="15363" max="15363" width="60.1796875" style="173" customWidth="1"/>
    <col min="15364" max="15364" width="6" style="173" customWidth="1"/>
    <col min="15365" max="15365" width="13.1796875" style="173" customWidth="1"/>
    <col min="15366" max="15366" width="26.54296875" style="173" customWidth="1"/>
    <col min="15367" max="15367" width="16.1796875" style="173" customWidth="1"/>
    <col min="15368" max="15371" width="13.1796875" style="173" customWidth="1"/>
    <col min="15372" max="15374" width="16.1796875" style="173" customWidth="1"/>
    <col min="15375" max="15375" width="33.1796875" style="173" customWidth="1"/>
    <col min="15376" max="15616" width="9.1796875" style="173"/>
    <col min="15617" max="15618" width="2.1796875" style="173" customWidth="1"/>
    <col min="15619" max="15619" width="60.1796875" style="173" customWidth="1"/>
    <col min="15620" max="15620" width="6" style="173" customWidth="1"/>
    <col min="15621" max="15621" width="13.1796875" style="173" customWidth="1"/>
    <col min="15622" max="15622" width="26.54296875" style="173" customWidth="1"/>
    <col min="15623" max="15623" width="16.1796875" style="173" customWidth="1"/>
    <col min="15624" max="15627" width="13.1796875" style="173" customWidth="1"/>
    <col min="15628" max="15630" width="16.1796875" style="173" customWidth="1"/>
    <col min="15631" max="15631" width="33.1796875" style="173" customWidth="1"/>
    <col min="15632" max="15872" width="9.1796875" style="173"/>
    <col min="15873" max="15874" width="2.1796875" style="173" customWidth="1"/>
    <col min="15875" max="15875" width="60.1796875" style="173" customWidth="1"/>
    <col min="15876" max="15876" width="6" style="173" customWidth="1"/>
    <col min="15877" max="15877" width="13.1796875" style="173" customWidth="1"/>
    <col min="15878" max="15878" width="26.54296875" style="173" customWidth="1"/>
    <col min="15879" max="15879" width="16.1796875" style="173" customWidth="1"/>
    <col min="15880" max="15883" width="13.1796875" style="173" customWidth="1"/>
    <col min="15884" max="15886" width="16.1796875" style="173" customWidth="1"/>
    <col min="15887" max="15887" width="33.1796875" style="173" customWidth="1"/>
    <col min="15888" max="16128" width="9.1796875" style="173"/>
    <col min="16129" max="16130" width="2.1796875" style="173" customWidth="1"/>
    <col min="16131" max="16131" width="60.1796875" style="173" customWidth="1"/>
    <col min="16132" max="16132" width="6" style="173" customWidth="1"/>
    <col min="16133" max="16133" width="13.1796875" style="173" customWidth="1"/>
    <col min="16134" max="16134" width="26.54296875" style="173" customWidth="1"/>
    <col min="16135" max="16135" width="16.1796875" style="173" customWidth="1"/>
    <col min="16136" max="16139" width="13.1796875" style="173" customWidth="1"/>
    <col min="16140" max="16142" width="16.1796875" style="173" customWidth="1"/>
    <col min="16143" max="16143" width="33.1796875" style="173" customWidth="1"/>
    <col min="16144" max="16384" width="9.1796875" style="173"/>
  </cols>
  <sheetData>
    <row r="1" spans="3:15" s="4" customFormat="1" x14ac:dyDescent="0.25">
      <c r="C1" s="4" t="s">
        <v>0</v>
      </c>
      <c r="D1" s="5"/>
      <c r="E1" s="6"/>
      <c r="F1" s="6"/>
      <c r="G1" s="6"/>
      <c r="J1" s="7" t="s">
        <v>228</v>
      </c>
      <c r="K1" s="6"/>
      <c r="L1" s="6"/>
    </row>
    <row r="2" spans="3:15" s="4" customFormat="1" x14ac:dyDescent="0.2">
      <c r="C2" s="8" t="s">
        <v>1</v>
      </c>
      <c r="D2" s="9"/>
      <c r="E2" s="10"/>
      <c r="F2" s="10"/>
      <c r="G2" s="10"/>
      <c r="H2" s="8" t="s">
        <v>2</v>
      </c>
      <c r="J2" s="6"/>
      <c r="K2" s="6"/>
      <c r="L2" s="6"/>
    </row>
    <row r="3" spans="3:15" s="4" customFormat="1" x14ac:dyDescent="0.2">
      <c r="C3" s="8" t="s">
        <v>3</v>
      </c>
      <c r="D3" s="11"/>
      <c r="E3" s="10"/>
      <c r="F3" s="10"/>
      <c r="G3" s="10"/>
      <c r="H3" s="8" t="s">
        <v>4</v>
      </c>
      <c r="J3" s="6"/>
      <c r="K3" s="6"/>
      <c r="L3" s="6"/>
    </row>
    <row r="4" spans="3:15" s="4" customFormat="1" x14ac:dyDescent="0.2">
      <c r="C4" s="8" t="s">
        <v>5</v>
      </c>
      <c r="D4" s="11"/>
      <c r="E4" s="10"/>
      <c r="F4" s="10"/>
      <c r="G4" s="10"/>
      <c r="H4" s="10"/>
      <c r="I4" s="10"/>
      <c r="J4" s="6"/>
      <c r="K4" s="6"/>
      <c r="L4" s="6"/>
    </row>
    <row r="5" spans="3:15" s="4" customFormat="1" ht="10" customHeight="1" x14ac:dyDescent="0.25">
      <c r="C5" s="8" t="s">
        <v>33</v>
      </c>
      <c r="D5" s="12" t="s">
        <v>229</v>
      </c>
      <c r="F5" s="6"/>
      <c r="G5" s="7" t="s">
        <v>229</v>
      </c>
      <c r="H5" s="6"/>
      <c r="I5" s="6"/>
      <c r="J5" s="6"/>
      <c r="K5" s="6"/>
      <c r="L5" s="6"/>
    </row>
    <row r="6" spans="3:15" s="4" customFormat="1" ht="10" customHeight="1" x14ac:dyDescent="0.25">
      <c r="C6" s="8"/>
      <c r="D6" s="12"/>
      <c r="F6" s="6"/>
      <c r="G6" s="7"/>
      <c r="H6" s="6"/>
      <c r="I6" s="6"/>
      <c r="J6" s="6"/>
      <c r="K6" s="6"/>
      <c r="L6" s="6"/>
    </row>
    <row r="7" spans="3:15" s="4" customFormat="1" x14ac:dyDescent="0.25">
      <c r="C7" s="13"/>
      <c r="D7" s="14"/>
      <c r="E7" s="473" t="s">
        <v>7</v>
      </c>
      <c r="F7" s="474"/>
      <c r="G7" s="474"/>
      <c r="H7" s="474"/>
      <c r="I7" s="474"/>
      <c r="J7" s="474"/>
      <c r="K7" s="474"/>
      <c r="L7" s="475"/>
      <c r="M7" s="265"/>
      <c r="N7" s="414"/>
      <c r="O7" s="414"/>
    </row>
    <row r="8" spans="3:15" s="4" customFormat="1" ht="70.5" customHeight="1" x14ac:dyDescent="0.25">
      <c r="C8" s="15" t="s">
        <v>6</v>
      </c>
      <c r="D8" s="16" t="s">
        <v>15</v>
      </c>
      <c r="E8" s="411" t="s">
        <v>8</v>
      </c>
      <c r="F8" s="412" t="s">
        <v>9</v>
      </c>
      <c r="G8" s="413" t="s">
        <v>226</v>
      </c>
      <c r="H8" s="411" t="s">
        <v>10</v>
      </c>
      <c r="I8" s="411" t="s">
        <v>11</v>
      </c>
      <c r="J8" s="411" t="s">
        <v>12</v>
      </c>
      <c r="K8" s="411" t="s">
        <v>13</v>
      </c>
      <c r="L8" s="413" t="s">
        <v>227</v>
      </c>
      <c r="M8" s="415"/>
      <c r="N8" s="416"/>
      <c r="O8" s="416"/>
    </row>
    <row r="9" spans="3:15" s="4" customFormat="1" x14ac:dyDescent="0.25">
      <c r="C9" s="18"/>
      <c r="D9" s="19"/>
      <c r="E9" s="17" t="s">
        <v>230</v>
      </c>
      <c r="F9" s="17" t="s">
        <v>231</v>
      </c>
      <c r="G9" s="17" t="s">
        <v>232</v>
      </c>
      <c r="H9" s="17" t="s">
        <v>233</v>
      </c>
      <c r="I9" s="17" t="s">
        <v>234</v>
      </c>
      <c r="J9" s="17" t="s">
        <v>235</v>
      </c>
      <c r="K9" s="17" t="s">
        <v>236</v>
      </c>
      <c r="L9" s="17" t="s">
        <v>310</v>
      </c>
      <c r="M9" s="417"/>
      <c r="N9" s="418"/>
      <c r="O9" s="418"/>
    </row>
    <row r="10" spans="3:15" s="4" customFormat="1" x14ac:dyDescent="0.2">
      <c r="C10" s="20" t="s">
        <v>16</v>
      </c>
      <c r="D10" s="21"/>
      <c r="E10" s="419" t="s">
        <v>229</v>
      </c>
      <c r="F10" s="22" t="s">
        <v>229</v>
      </c>
      <c r="G10" s="22" t="s">
        <v>229</v>
      </c>
      <c r="H10" s="22" t="s">
        <v>229</v>
      </c>
      <c r="I10" s="22" t="s">
        <v>229</v>
      </c>
      <c r="J10" s="22" t="s">
        <v>229</v>
      </c>
      <c r="K10" s="22" t="s">
        <v>229</v>
      </c>
      <c r="L10" s="23" t="s">
        <v>229</v>
      </c>
      <c r="M10" s="265"/>
      <c r="N10" s="265"/>
      <c r="O10" s="265"/>
    </row>
    <row r="11" spans="3:15" s="4" customFormat="1" x14ac:dyDescent="0.2">
      <c r="C11" s="24" t="s">
        <v>17</v>
      </c>
      <c r="D11" s="25" t="s">
        <v>230</v>
      </c>
      <c r="E11" s="26">
        <v>1E-3</v>
      </c>
      <c r="F11" s="26"/>
      <c r="G11" s="26"/>
      <c r="H11" s="26"/>
      <c r="I11" s="27"/>
      <c r="J11" s="26"/>
      <c r="K11" s="26"/>
      <c r="L11" s="28">
        <f>SUM($E$11:$K$11)</f>
        <v>1E-3</v>
      </c>
      <c r="M11" s="265"/>
      <c r="N11" s="265"/>
      <c r="O11" s="265"/>
    </row>
    <row r="12" spans="3:15" s="4" customFormat="1" x14ac:dyDescent="0.2">
      <c r="C12" s="420" t="s">
        <v>20</v>
      </c>
      <c r="D12" s="25">
        <v>2</v>
      </c>
      <c r="E12" s="26">
        <v>2E-3</v>
      </c>
      <c r="F12" s="26"/>
      <c r="G12" s="26"/>
      <c r="H12" s="26"/>
      <c r="I12" s="27"/>
      <c r="J12" s="26"/>
      <c r="K12" s="26"/>
      <c r="L12" s="28">
        <f>SUM(E12:K12)</f>
        <v>2E-3</v>
      </c>
      <c r="M12" s="265"/>
      <c r="N12" s="265"/>
      <c r="O12" s="265"/>
    </row>
    <row r="13" spans="3:15" s="4" customFormat="1" x14ac:dyDescent="0.2">
      <c r="C13" s="24" t="s">
        <v>343</v>
      </c>
      <c r="D13" s="25">
        <v>3</v>
      </c>
      <c r="E13" s="29"/>
      <c r="F13" s="29"/>
      <c r="G13" s="29"/>
      <c r="H13" s="29"/>
      <c r="I13" s="29"/>
      <c r="J13" s="29"/>
      <c r="K13" s="29"/>
      <c r="L13" s="457">
        <f>IF(AND(L12&gt;L11,L11/L12&lt;0.6),(L12*0.6),L11)</f>
        <v>1.1999999999999999E-3</v>
      </c>
      <c r="M13" s="265"/>
      <c r="N13" s="265"/>
      <c r="O13" s="265"/>
    </row>
    <row r="14" spans="3:15" s="4" customFormat="1" x14ac:dyDescent="0.2">
      <c r="C14" s="24" t="s">
        <v>18</v>
      </c>
      <c r="D14" s="25">
        <v>4</v>
      </c>
      <c r="E14" s="26">
        <v>1.0000000000000001E-5</v>
      </c>
      <c r="F14" s="26">
        <v>1.0000000000000001E-5</v>
      </c>
      <c r="G14" s="26">
        <v>1.0000000000000001E-5</v>
      </c>
      <c r="H14" s="26">
        <v>1.0000000000000001E-5</v>
      </c>
      <c r="I14" s="26">
        <v>1.0000000000000001E-5</v>
      </c>
      <c r="J14" s="26">
        <v>1.0000000000000001E-5</v>
      </c>
      <c r="K14" s="26">
        <v>1.0000000000000001E-5</v>
      </c>
      <c r="L14" s="28">
        <f>SUM($E$14:$K$14)</f>
        <v>7.0000000000000007E-5</v>
      </c>
      <c r="M14" s="265"/>
      <c r="N14" s="265"/>
      <c r="O14" s="265"/>
    </row>
    <row r="15" spans="3:15" s="4" customFormat="1" x14ac:dyDescent="0.2">
      <c r="C15" s="24" t="s">
        <v>19</v>
      </c>
      <c r="D15" s="25">
        <v>5</v>
      </c>
      <c r="E15" s="29"/>
      <c r="F15" s="29"/>
      <c r="G15" s="29"/>
      <c r="H15" s="29"/>
      <c r="I15" s="29"/>
      <c r="J15" s="29"/>
      <c r="K15" s="26">
        <f>E306*2.5+E308*12.5</f>
        <v>0</v>
      </c>
      <c r="L15" s="28">
        <f>+K15</f>
        <v>0</v>
      </c>
      <c r="M15" s="265"/>
      <c r="N15" s="265"/>
      <c r="O15" s="265"/>
    </row>
    <row r="16" spans="3:15" s="4" customFormat="1" ht="20" x14ac:dyDescent="0.2">
      <c r="C16" s="30" t="s">
        <v>370</v>
      </c>
      <c r="D16" s="25">
        <v>6</v>
      </c>
      <c r="E16" s="29"/>
      <c r="F16" s="29"/>
      <c r="G16" s="29"/>
      <c r="H16" s="29"/>
      <c r="I16" s="29"/>
      <c r="J16" s="29"/>
      <c r="K16" s="29"/>
      <c r="L16" s="28">
        <f>L13+L14+L15</f>
        <v>1.2699999999999999E-3</v>
      </c>
      <c r="M16" s="265"/>
      <c r="N16" s="265"/>
      <c r="O16" s="265"/>
    </row>
    <row r="17" spans="3:15" s="4" customFormat="1" ht="22.5" customHeight="1" x14ac:dyDescent="0.2">
      <c r="C17" s="30" t="s">
        <v>237</v>
      </c>
      <c r="D17" s="25">
        <v>7</v>
      </c>
      <c r="E17" s="26"/>
      <c r="F17" s="26"/>
      <c r="G17" s="26"/>
      <c r="H17" s="26"/>
      <c r="I17" s="26"/>
      <c r="J17" s="26"/>
      <c r="K17" s="26"/>
      <c r="L17" s="28">
        <f>SUM($E$17:$K$17)</f>
        <v>0</v>
      </c>
      <c r="M17" s="265"/>
      <c r="N17" s="265"/>
      <c r="O17" s="265"/>
    </row>
    <row r="18" spans="3:15" s="4" customFormat="1" ht="20" x14ac:dyDescent="0.2">
      <c r="C18" s="420" t="s">
        <v>311</v>
      </c>
      <c r="D18" s="25">
        <v>8</v>
      </c>
      <c r="E18" s="29"/>
      <c r="F18" s="29"/>
      <c r="G18" s="29"/>
      <c r="H18" s="29"/>
      <c r="I18" s="29"/>
      <c r="J18" s="29"/>
      <c r="K18" s="29"/>
      <c r="L18" s="28">
        <f>L16+L17</f>
        <v>1.2699999999999999E-3</v>
      </c>
      <c r="M18" s="265"/>
      <c r="N18" s="265"/>
      <c r="O18" s="265"/>
    </row>
    <row r="19" spans="3:15" s="4" customFormat="1" ht="20" x14ac:dyDescent="0.2">
      <c r="C19" s="420" t="s">
        <v>344</v>
      </c>
      <c r="D19" s="25">
        <f>+D18+1</f>
        <v>9</v>
      </c>
      <c r="E19" s="26">
        <f t="shared" ref="E19:J19" si="0">E11+E14+E17</f>
        <v>1.01E-3</v>
      </c>
      <c r="F19" s="26">
        <f t="shared" si="0"/>
        <v>1.0000000000000001E-5</v>
      </c>
      <c r="G19" s="26">
        <f t="shared" si="0"/>
        <v>1.0000000000000001E-5</v>
      </c>
      <c r="H19" s="26">
        <f t="shared" si="0"/>
        <v>1.0000000000000001E-5</v>
      </c>
      <c r="I19" s="26">
        <f t="shared" si="0"/>
        <v>1.0000000000000001E-5</v>
      </c>
      <c r="J19" s="26">
        <f t="shared" si="0"/>
        <v>1.0000000000000001E-5</v>
      </c>
      <c r="K19" s="26">
        <f>K11+K14+K15+K17</f>
        <v>1.0000000000000001E-5</v>
      </c>
      <c r="L19" s="26">
        <f>SUM(E19:K19)</f>
        <v>1.0700000000000002E-3</v>
      </c>
      <c r="M19" s="265"/>
      <c r="N19" s="265"/>
      <c r="O19" s="265"/>
    </row>
    <row r="20" spans="3:15" s="4" customFormat="1" ht="20" x14ac:dyDescent="0.2">
      <c r="C20" s="420" t="s">
        <v>371</v>
      </c>
      <c r="D20" s="421">
        <f>D19+1</f>
        <v>10</v>
      </c>
      <c r="E20" s="26">
        <f>E19*G32/100</f>
        <v>0</v>
      </c>
      <c r="F20" s="26">
        <f>F19*G32/100</f>
        <v>0</v>
      </c>
      <c r="G20" s="26">
        <f>G19*G32/100</f>
        <v>0</v>
      </c>
      <c r="H20" s="26">
        <f>H19*G32/100</f>
        <v>0</v>
      </c>
      <c r="I20" s="26">
        <f>I19*G32/100</f>
        <v>0</v>
      </c>
      <c r="J20" s="26">
        <f>J19*G32/100</f>
        <v>0</v>
      </c>
      <c r="K20" s="26">
        <f>K19*G32/100</f>
        <v>0</v>
      </c>
      <c r="L20" s="26">
        <f>L19*G32/100</f>
        <v>0</v>
      </c>
      <c r="M20" s="278"/>
      <c r="N20" s="278"/>
      <c r="O20" s="278"/>
    </row>
    <row r="21" spans="3:15" s="31" customFormat="1" x14ac:dyDescent="0.35">
      <c r="C21" s="32"/>
      <c r="D21" s="33"/>
      <c r="E21" s="469" t="s">
        <v>21</v>
      </c>
      <c r="F21" s="470"/>
      <c r="G21" s="470"/>
      <c r="H21" s="470" t="s">
        <v>22</v>
      </c>
      <c r="I21" s="470"/>
      <c r="J21" s="470"/>
      <c r="M21" s="3"/>
      <c r="N21" s="3" t="s">
        <v>238</v>
      </c>
    </row>
    <row r="22" spans="3:15" s="4" customFormat="1" ht="21" x14ac:dyDescent="0.25">
      <c r="C22" s="34"/>
      <c r="D22" s="35"/>
      <c r="E22" s="36" t="s">
        <v>23</v>
      </c>
      <c r="F22" s="37" t="s">
        <v>24</v>
      </c>
      <c r="G22" s="37" t="s">
        <v>14</v>
      </c>
      <c r="H22" s="37" t="s">
        <v>25</v>
      </c>
      <c r="I22" s="37" t="s">
        <v>24</v>
      </c>
      <c r="J22" s="37" t="s">
        <v>14</v>
      </c>
    </row>
    <row r="23" spans="3:15" s="4" customFormat="1" x14ac:dyDescent="0.25">
      <c r="C23" s="38" t="s">
        <v>239</v>
      </c>
      <c r="D23" s="39"/>
      <c r="E23" s="40" t="s">
        <v>230</v>
      </c>
      <c r="F23" s="41" t="s">
        <v>231</v>
      </c>
      <c r="G23" s="41" t="s">
        <v>232</v>
      </c>
      <c r="H23" s="41" t="s">
        <v>233</v>
      </c>
      <c r="I23" s="41" t="s">
        <v>234</v>
      </c>
      <c r="J23" s="41" t="s">
        <v>235</v>
      </c>
    </row>
    <row r="24" spans="3:15" s="4" customFormat="1" ht="12" x14ac:dyDescent="0.2">
      <c r="C24" s="42" t="s">
        <v>312</v>
      </c>
      <c r="D24" s="25">
        <v>11</v>
      </c>
      <c r="E24" s="43"/>
      <c r="F24" s="44"/>
      <c r="G24" s="45"/>
      <c r="H24" s="442">
        <f>E24*L18/100</f>
        <v>0</v>
      </c>
      <c r="I24" s="442">
        <f>F24*L18/100</f>
        <v>0</v>
      </c>
      <c r="J24" s="442">
        <f>G24*L18/100</f>
        <v>0</v>
      </c>
    </row>
    <row r="25" spans="3:15" s="4" customFormat="1" x14ac:dyDescent="0.2">
      <c r="C25" s="46" t="s">
        <v>26</v>
      </c>
      <c r="D25" s="25">
        <f>D24+1</f>
        <v>12</v>
      </c>
      <c r="E25" s="47"/>
      <c r="F25" s="48"/>
      <c r="G25" s="48"/>
      <c r="H25" s="442">
        <f>E25*L18/100</f>
        <v>0</v>
      </c>
      <c r="I25" s="442">
        <f>F25*L18/100</f>
        <v>0</v>
      </c>
      <c r="J25" s="442">
        <f>G25*L18/100</f>
        <v>0</v>
      </c>
    </row>
    <row r="26" spans="3:15" s="4" customFormat="1" x14ac:dyDescent="0.2">
      <c r="C26" s="49" t="s">
        <v>313</v>
      </c>
      <c r="D26" s="25">
        <f>D25+1</f>
        <v>13</v>
      </c>
      <c r="E26" s="47">
        <f>+E25+E24</f>
        <v>0</v>
      </c>
      <c r="F26" s="48">
        <f>+F25+F24</f>
        <v>0</v>
      </c>
      <c r="G26" s="48">
        <f>+G25+G24</f>
        <v>0</v>
      </c>
      <c r="H26" s="442">
        <f>E26*L18/100</f>
        <v>0</v>
      </c>
      <c r="I26" s="442">
        <f>F26*L18/100</f>
        <v>0</v>
      </c>
      <c r="J26" s="442">
        <f>G26*L18/100</f>
        <v>0</v>
      </c>
    </row>
    <row r="27" spans="3:15" s="4" customFormat="1" ht="12" x14ac:dyDescent="0.2">
      <c r="C27" s="50" t="s">
        <v>314</v>
      </c>
      <c r="D27" s="25">
        <f t="shared" ref="D27:D32" si="1">D26+1</f>
        <v>14</v>
      </c>
      <c r="E27" s="47"/>
      <c r="F27" s="48"/>
      <c r="G27" s="48"/>
      <c r="H27" s="442">
        <f>E27*L18/100</f>
        <v>0</v>
      </c>
      <c r="I27" s="442">
        <f>F27*L18/100</f>
        <v>0</v>
      </c>
      <c r="J27" s="442">
        <f>G27*L18/100</f>
        <v>0</v>
      </c>
    </row>
    <row r="28" spans="3:15" s="4" customFormat="1" x14ac:dyDescent="0.2">
      <c r="C28" s="49" t="s">
        <v>315</v>
      </c>
      <c r="D28" s="25">
        <f t="shared" si="1"/>
        <v>15</v>
      </c>
      <c r="E28" s="47">
        <f>+E27+E26</f>
        <v>0</v>
      </c>
      <c r="F28" s="48">
        <f>+F27+F26</f>
        <v>0</v>
      </c>
      <c r="G28" s="48">
        <f>+G27+G26</f>
        <v>0</v>
      </c>
      <c r="H28" s="442">
        <f>E28*L18/100</f>
        <v>0</v>
      </c>
      <c r="I28" s="442">
        <f>F28*L18/100</f>
        <v>0</v>
      </c>
      <c r="J28" s="442">
        <f>G28*L18/100</f>
        <v>0</v>
      </c>
    </row>
    <row r="29" spans="3:15" s="4" customFormat="1" ht="12" x14ac:dyDescent="0.2">
      <c r="C29" s="50" t="s">
        <v>316</v>
      </c>
      <c r="D29" s="25">
        <f t="shared" si="1"/>
        <v>16</v>
      </c>
      <c r="E29" s="47"/>
      <c r="F29" s="48"/>
      <c r="G29" s="48"/>
      <c r="H29" s="442">
        <f>E29*L18/100</f>
        <v>0</v>
      </c>
      <c r="I29" s="442">
        <f>F29*L18/100</f>
        <v>0</v>
      </c>
      <c r="J29" s="442">
        <f>G29*L18/100</f>
        <v>0</v>
      </c>
    </row>
    <row r="30" spans="3:15" s="4" customFormat="1" ht="12" x14ac:dyDescent="0.2">
      <c r="C30" s="51" t="s">
        <v>240</v>
      </c>
      <c r="D30" s="25">
        <f t="shared" si="1"/>
        <v>17</v>
      </c>
      <c r="E30" s="47"/>
      <c r="F30" s="48"/>
      <c r="G30" s="48"/>
      <c r="H30" s="442">
        <f>E30*L18/100</f>
        <v>0</v>
      </c>
      <c r="I30" s="442">
        <f>F30*L18/100</f>
        <v>0</v>
      </c>
      <c r="J30" s="442">
        <f>G30*L18/100</f>
        <v>0</v>
      </c>
    </row>
    <row r="31" spans="3:15" s="4" customFormat="1" ht="12" x14ac:dyDescent="0.2">
      <c r="C31" s="50" t="s">
        <v>241</v>
      </c>
      <c r="D31" s="25">
        <f t="shared" si="1"/>
        <v>18</v>
      </c>
      <c r="E31" s="47"/>
      <c r="F31" s="48"/>
      <c r="G31" s="48"/>
      <c r="H31" s="442">
        <f>E31*L18/100</f>
        <v>0</v>
      </c>
      <c r="I31" s="442">
        <f>F31*L18/100</f>
        <v>0</v>
      </c>
      <c r="J31" s="442">
        <f>G31*L18/100</f>
        <v>0</v>
      </c>
    </row>
    <row r="32" spans="3:15" s="4" customFormat="1" x14ac:dyDescent="0.2">
      <c r="C32" s="52" t="s">
        <v>317</v>
      </c>
      <c r="D32" s="25">
        <f t="shared" si="1"/>
        <v>19</v>
      </c>
      <c r="E32" s="47">
        <f>+E31+E30+E29+E28</f>
        <v>0</v>
      </c>
      <c r="F32" s="47">
        <f>+F31+F30+F29+F28</f>
        <v>0</v>
      </c>
      <c r="G32" s="47">
        <f>+G31+G30+G29+G28</f>
        <v>0</v>
      </c>
      <c r="H32" s="442">
        <f>E32*L18/100</f>
        <v>0</v>
      </c>
      <c r="I32" s="442">
        <f>F32*L18/100</f>
        <v>0</v>
      </c>
      <c r="J32" s="442">
        <f>G32*L18/100</f>
        <v>0</v>
      </c>
    </row>
    <row r="33" spans="3:10" s="4" customFormat="1" x14ac:dyDescent="0.2">
      <c r="C33" s="53" t="s">
        <v>27</v>
      </c>
      <c r="D33" s="54">
        <f>D32+1</f>
        <v>20</v>
      </c>
      <c r="E33" s="444">
        <f>E49/$L$18*100</f>
        <v>0</v>
      </c>
      <c r="F33" s="445">
        <f>F49/$L$18*100</f>
        <v>0</v>
      </c>
      <c r="G33" s="446">
        <f>G49/L18*100</f>
        <v>0</v>
      </c>
      <c r="H33" s="55"/>
      <c r="I33" s="55"/>
      <c r="J33" s="56"/>
    </row>
    <row r="34" spans="3:10" s="57" customFormat="1" x14ac:dyDescent="0.2">
      <c r="C34" s="58" t="s">
        <v>379</v>
      </c>
      <c r="D34" s="59"/>
      <c r="F34" s="60"/>
      <c r="G34" s="60"/>
      <c r="H34" s="61"/>
      <c r="I34" s="61"/>
      <c r="J34" s="62"/>
    </row>
    <row r="35" spans="3:10" s="57" customFormat="1" x14ac:dyDescent="0.2">
      <c r="C35" s="58" t="s">
        <v>28</v>
      </c>
      <c r="D35" s="59"/>
      <c r="E35" s="60"/>
      <c r="F35" s="60"/>
      <c r="G35" s="60"/>
      <c r="H35" s="61"/>
      <c r="I35" s="61"/>
      <c r="J35" s="62"/>
    </row>
    <row r="36" spans="3:10" s="57" customFormat="1" x14ac:dyDescent="0.2">
      <c r="C36" s="58" t="s">
        <v>29</v>
      </c>
      <c r="D36" s="59"/>
      <c r="E36" s="60"/>
      <c r="F36" s="60"/>
      <c r="G36" s="60"/>
      <c r="H36" s="61"/>
      <c r="I36" s="61"/>
      <c r="J36" s="62"/>
    </row>
    <row r="37" spans="3:10" s="57" customFormat="1" x14ac:dyDescent="0.2">
      <c r="C37" s="58" t="s">
        <v>30</v>
      </c>
      <c r="D37" s="59"/>
      <c r="E37" s="60"/>
      <c r="F37" s="63"/>
      <c r="G37" s="64"/>
      <c r="H37" s="65"/>
      <c r="I37" s="65"/>
      <c r="J37" s="66"/>
    </row>
    <row r="38" spans="3:10" s="57" customFormat="1" x14ac:dyDescent="0.2">
      <c r="C38" s="58" t="s">
        <v>31</v>
      </c>
      <c r="D38" s="59"/>
      <c r="E38" s="60"/>
      <c r="F38" s="63"/>
      <c r="G38" s="64"/>
      <c r="H38" s="65"/>
      <c r="I38" s="65"/>
      <c r="J38" s="66"/>
    </row>
    <row r="39" spans="3:10" s="57" customFormat="1" x14ac:dyDescent="0.2">
      <c r="C39" s="58" t="s">
        <v>32</v>
      </c>
      <c r="D39" s="59"/>
      <c r="E39" s="60"/>
      <c r="F39" s="63"/>
      <c r="G39" s="64"/>
      <c r="H39" s="65"/>
      <c r="I39" s="65"/>
      <c r="J39" s="66"/>
    </row>
    <row r="40" spans="3:10" s="57" customFormat="1" x14ac:dyDescent="0.2">
      <c r="C40" s="67"/>
      <c r="D40" s="59"/>
      <c r="E40" s="60"/>
      <c r="F40" s="60"/>
      <c r="G40" s="60"/>
      <c r="H40" s="61"/>
      <c r="I40" s="61"/>
      <c r="J40" s="62"/>
    </row>
    <row r="41" spans="3:10" s="57" customFormat="1" x14ac:dyDescent="0.2">
      <c r="C41" s="8" t="s">
        <v>39</v>
      </c>
      <c r="D41" s="59"/>
      <c r="E41" s="60"/>
      <c r="F41" s="60"/>
      <c r="G41" s="60"/>
      <c r="H41" s="61"/>
      <c r="I41" s="61"/>
      <c r="J41" s="62"/>
    </row>
    <row r="42" spans="3:10" s="31" customFormat="1" ht="92.25" customHeight="1" x14ac:dyDescent="0.35">
      <c r="C42" s="68" t="s">
        <v>34</v>
      </c>
      <c r="D42" s="69" t="s">
        <v>15</v>
      </c>
      <c r="E42" s="70" t="s">
        <v>23</v>
      </c>
      <c r="F42" s="70" t="s">
        <v>24</v>
      </c>
      <c r="G42" s="70" t="s">
        <v>14</v>
      </c>
      <c r="H42" s="71"/>
      <c r="I42" s="61"/>
      <c r="J42" s="62"/>
    </row>
    <row r="43" spans="3:10" s="31" customFormat="1" x14ac:dyDescent="0.35">
      <c r="C43" s="72"/>
      <c r="D43" s="73"/>
      <c r="E43" s="74" t="s">
        <v>230</v>
      </c>
      <c r="F43" s="70" t="s">
        <v>231</v>
      </c>
      <c r="G43" s="70" t="s">
        <v>232</v>
      </c>
      <c r="H43" s="75"/>
      <c r="I43" s="61"/>
      <c r="J43" s="62"/>
    </row>
    <row r="44" spans="3:10" s="31" customFormat="1" x14ac:dyDescent="0.35">
      <c r="C44" s="76" t="s">
        <v>35</v>
      </c>
      <c r="D44" s="77"/>
      <c r="E44" s="74"/>
      <c r="F44" s="74"/>
      <c r="G44" s="74"/>
      <c r="H44" s="61"/>
      <c r="I44" s="61"/>
      <c r="J44" s="62"/>
    </row>
    <row r="45" spans="3:10" s="31" customFormat="1" x14ac:dyDescent="0.35">
      <c r="C45" s="78" t="s">
        <v>318</v>
      </c>
      <c r="D45" s="79">
        <f>D33+1</f>
        <v>21</v>
      </c>
      <c r="E45" s="80">
        <f>H32</f>
        <v>0</v>
      </c>
      <c r="F45" s="80">
        <f>I32</f>
        <v>0</v>
      </c>
      <c r="G45" s="80">
        <f>J32</f>
        <v>0</v>
      </c>
      <c r="H45" s="81"/>
      <c r="I45" s="61"/>
    </row>
    <row r="46" spans="3:10" s="31" customFormat="1" ht="12" x14ac:dyDescent="0.35">
      <c r="C46" s="78" t="s">
        <v>242</v>
      </c>
      <c r="D46" s="82">
        <f t="shared" ref="D46:D51" si="2">D45+1</f>
        <v>22</v>
      </c>
      <c r="E46" s="83"/>
      <c r="F46" s="84"/>
      <c r="G46" s="84"/>
      <c r="H46" s="81"/>
    </row>
    <row r="47" spans="3:10" s="31" customFormat="1" ht="12" x14ac:dyDescent="0.35">
      <c r="C47" s="78" t="s">
        <v>319</v>
      </c>
      <c r="D47" s="82">
        <f t="shared" si="2"/>
        <v>23</v>
      </c>
      <c r="E47" s="85">
        <f>+E46+E45</f>
        <v>0</v>
      </c>
      <c r="F47" s="84">
        <f>+F46+F45</f>
        <v>0</v>
      </c>
      <c r="G47" s="84">
        <f>+G46+G45</f>
        <v>0</v>
      </c>
      <c r="H47" s="81"/>
    </row>
    <row r="48" spans="3:10" s="31" customFormat="1" ht="32.5" customHeight="1" x14ac:dyDescent="0.35">
      <c r="C48" s="78" t="s">
        <v>243</v>
      </c>
      <c r="D48" s="82">
        <f t="shared" si="2"/>
        <v>24</v>
      </c>
      <c r="E48" s="86"/>
      <c r="F48" s="87"/>
      <c r="G48" s="84"/>
      <c r="H48" s="81"/>
      <c r="I48" s="61"/>
    </row>
    <row r="49" spans="3:10" s="31" customFormat="1" x14ac:dyDescent="0.35">
      <c r="C49" s="38" t="s">
        <v>36</v>
      </c>
      <c r="D49" s="82">
        <f t="shared" si="2"/>
        <v>25</v>
      </c>
      <c r="E49" s="85">
        <f>E110</f>
        <v>0</v>
      </c>
      <c r="F49" s="84">
        <f>E129</f>
        <v>0</v>
      </c>
      <c r="G49" s="88">
        <f>E146</f>
        <v>0</v>
      </c>
      <c r="H49" s="89"/>
      <c r="I49" s="61"/>
    </row>
    <row r="50" spans="3:10" s="31" customFormat="1" ht="20" x14ac:dyDescent="0.35">
      <c r="C50" s="422" t="s">
        <v>320</v>
      </c>
      <c r="D50" s="82">
        <f t="shared" si="2"/>
        <v>26</v>
      </c>
      <c r="E50" s="85">
        <f>E49-H28-E46</f>
        <v>0</v>
      </c>
      <c r="F50" s="84">
        <f>F49-I28-F46</f>
        <v>0</v>
      </c>
      <c r="G50" s="90">
        <f>G49-J28-G46</f>
        <v>0</v>
      </c>
      <c r="H50" s="89"/>
      <c r="I50" s="61"/>
    </row>
    <row r="51" spans="3:10" s="31" customFormat="1" x14ac:dyDescent="0.35">
      <c r="C51" s="91" t="s">
        <v>321</v>
      </c>
      <c r="D51" s="92">
        <f t="shared" si="2"/>
        <v>27</v>
      </c>
      <c r="E51" s="93">
        <f>E49-E47</f>
        <v>0</v>
      </c>
      <c r="F51" s="94">
        <f>F49-F47</f>
        <v>0</v>
      </c>
      <c r="G51" s="94">
        <f>G49-MAX(G48,G47)</f>
        <v>0</v>
      </c>
      <c r="H51" s="95"/>
    </row>
    <row r="52" spans="3:10" s="4" customFormat="1" x14ac:dyDescent="0.25">
      <c r="C52" s="96" t="s">
        <v>37</v>
      </c>
      <c r="D52" s="97"/>
    </row>
    <row r="53" spans="3:10" s="4" customFormat="1" x14ac:dyDescent="0.25">
      <c r="C53" s="96" t="s">
        <v>38</v>
      </c>
      <c r="D53" s="97"/>
    </row>
    <row r="54" spans="3:10" s="4" customFormat="1" x14ac:dyDescent="0.25">
      <c r="C54" s="98"/>
      <c r="D54" s="97"/>
    </row>
    <row r="55" spans="3:10" s="4" customFormat="1" x14ac:dyDescent="0.25">
      <c r="C55" s="8" t="s">
        <v>39</v>
      </c>
      <c r="D55" s="97"/>
    </row>
    <row r="56" spans="3:10" s="4" customFormat="1" ht="83.25" customHeight="1" x14ac:dyDescent="0.35">
      <c r="C56" s="99" t="s">
        <v>40</v>
      </c>
      <c r="D56" s="100" t="s">
        <v>15</v>
      </c>
      <c r="E56" s="101" t="s">
        <v>78</v>
      </c>
      <c r="F56" s="423" t="s">
        <v>322</v>
      </c>
      <c r="G56" s="423" t="s">
        <v>42</v>
      </c>
      <c r="H56" s="423" t="s">
        <v>41</v>
      </c>
    </row>
    <row r="57" spans="3:10" s="4" customFormat="1" x14ac:dyDescent="0.35">
      <c r="C57" s="102"/>
      <c r="D57" s="103"/>
      <c r="E57" s="101">
        <v>1</v>
      </c>
      <c r="F57" s="101">
        <v>2</v>
      </c>
      <c r="G57" s="423">
        <v>3</v>
      </c>
      <c r="H57" s="423">
        <v>4</v>
      </c>
    </row>
    <row r="58" spans="3:10" s="4" customFormat="1" x14ac:dyDescent="0.2">
      <c r="C58" s="447" t="s">
        <v>354</v>
      </c>
      <c r="D58" s="104">
        <f>D51+1</f>
        <v>28</v>
      </c>
      <c r="E58" s="105">
        <f>E129/E368*100</f>
        <v>0</v>
      </c>
      <c r="F58" s="106"/>
      <c r="G58" s="107"/>
      <c r="H58" s="105">
        <f>F58+G58</f>
        <v>0</v>
      </c>
    </row>
    <row r="59" spans="3:10" s="4" customFormat="1" x14ac:dyDescent="0.35">
      <c r="C59" s="108" t="s">
        <v>244</v>
      </c>
      <c r="D59" s="109"/>
      <c r="E59" s="109"/>
      <c r="F59" s="110"/>
    </row>
    <row r="60" spans="3:10" s="4" customFormat="1" x14ac:dyDescent="0.25">
      <c r="C60" s="98"/>
      <c r="D60" s="97"/>
    </row>
    <row r="61" spans="3:10" s="4" customFormat="1" x14ac:dyDescent="0.25">
      <c r="C61" s="98" t="s">
        <v>39</v>
      </c>
      <c r="D61" s="111" t="s">
        <v>229</v>
      </c>
      <c r="F61" s="58" t="s">
        <v>229</v>
      </c>
      <c r="G61" s="58" t="s">
        <v>229</v>
      </c>
    </row>
    <row r="62" spans="3:10" s="4" customFormat="1" ht="31.5" x14ac:dyDescent="0.25">
      <c r="C62" s="112" t="s">
        <v>43</v>
      </c>
      <c r="D62" s="113" t="s">
        <v>15</v>
      </c>
      <c r="E62" s="114" t="s">
        <v>44</v>
      </c>
      <c r="F62" s="6"/>
      <c r="G62" s="6"/>
      <c r="H62" s="6"/>
      <c r="I62" s="6"/>
      <c r="J62" s="6"/>
    </row>
    <row r="63" spans="3:10" s="4" customFormat="1" x14ac:dyDescent="0.25">
      <c r="C63" s="115" t="s">
        <v>229</v>
      </c>
      <c r="D63" s="116"/>
      <c r="E63" s="17" t="s">
        <v>230</v>
      </c>
      <c r="F63" s="6"/>
      <c r="G63" s="6"/>
      <c r="H63" s="6"/>
      <c r="I63" s="6"/>
      <c r="J63" s="6"/>
    </row>
    <row r="64" spans="3:10" s="31" customFormat="1" ht="20.5" x14ac:dyDescent="0.35">
      <c r="C64" s="117" t="s">
        <v>323</v>
      </c>
      <c r="D64" s="118">
        <f>+D58+1</f>
        <v>29</v>
      </c>
      <c r="E64" s="119">
        <f>E65+E66-E67+E68</f>
        <v>0</v>
      </c>
      <c r="H64" s="6"/>
    </row>
    <row r="65" spans="3:10" s="31" customFormat="1" ht="12.5" x14ac:dyDescent="0.35">
      <c r="C65" s="120" t="s">
        <v>245</v>
      </c>
      <c r="D65" s="82">
        <f>+D64+1</f>
        <v>30</v>
      </c>
      <c r="E65" s="119"/>
      <c r="H65" s="6"/>
    </row>
    <row r="66" spans="3:10" s="31" customFormat="1" x14ac:dyDescent="0.35">
      <c r="C66" s="120" t="s">
        <v>246</v>
      </c>
      <c r="D66" s="82">
        <f t="shared" ref="D66:D77" si="3">+D65+1</f>
        <v>31</v>
      </c>
      <c r="E66" s="119">
        <v>0</v>
      </c>
      <c r="H66" s="6"/>
    </row>
    <row r="67" spans="3:10" s="31" customFormat="1" ht="12" x14ac:dyDescent="0.35">
      <c r="C67" s="121" t="s">
        <v>247</v>
      </c>
      <c r="D67" s="82">
        <f t="shared" si="3"/>
        <v>32</v>
      </c>
      <c r="E67" s="119">
        <f>E165</f>
        <v>0</v>
      </c>
      <c r="F67" s="3"/>
      <c r="G67" s="3"/>
      <c r="H67" s="6"/>
      <c r="I67" s="3"/>
      <c r="J67" s="3"/>
    </row>
    <row r="68" spans="3:10" s="31" customFormat="1" ht="12.5" x14ac:dyDescent="0.35">
      <c r="C68" s="120" t="s">
        <v>248</v>
      </c>
      <c r="D68" s="82">
        <f t="shared" si="3"/>
        <v>33</v>
      </c>
      <c r="E68" s="122">
        <f>SUM(E69:E76)</f>
        <v>0</v>
      </c>
      <c r="F68" s="3"/>
      <c r="G68" s="3"/>
      <c r="H68" s="6"/>
      <c r="I68" s="3"/>
      <c r="J68" s="3"/>
    </row>
    <row r="69" spans="3:10" s="4" customFormat="1" ht="20" x14ac:dyDescent="0.35">
      <c r="C69" s="123" t="s">
        <v>249</v>
      </c>
      <c r="D69" s="82">
        <f t="shared" si="3"/>
        <v>34</v>
      </c>
      <c r="E69" s="124"/>
      <c r="H69" s="6"/>
    </row>
    <row r="70" spans="3:10" s="4" customFormat="1" x14ac:dyDescent="0.35">
      <c r="C70" s="123" t="s">
        <v>45</v>
      </c>
      <c r="D70" s="82">
        <f t="shared" si="3"/>
        <v>35</v>
      </c>
      <c r="E70" s="124"/>
      <c r="H70" s="6"/>
    </row>
    <row r="71" spans="3:10" s="4" customFormat="1" x14ac:dyDescent="0.35">
      <c r="C71" s="123" t="s">
        <v>46</v>
      </c>
      <c r="D71" s="82">
        <f t="shared" si="3"/>
        <v>36</v>
      </c>
      <c r="E71" s="126"/>
      <c r="H71" s="6"/>
    </row>
    <row r="72" spans="3:10" s="4" customFormat="1" x14ac:dyDescent="0.35">
      <c r="C72" s="123" t="s">
        <v>47</v>
      </c>
      <c r="D72" s="82">
        <f t="shared" si="3"/>
        <v>37</v>
      </c>
      <c r="E72" s="124"/>
      <c r="H72" s="6"/>
    </row>
    <row r="73" spans="3:10" s="4" customFormat="1" x14ac:dyDescent="0.35">
      <c r="C73" s="123" t="s">
        <v>48</v>
      </c>
      <c r="D73" s="82">
        <f t="shared" si="3"/>
        <v>38</v>
      </c>
      <c r="E73" s="124"/>
      <c r="H73" s="6"/>
    </row>
    <row r="74" spans="3:10" s="4" customFormat="1" x14ac:dyDescent="0.35">
      <c r="C74" s="123" t="s">
        <v>49</v>
      </c>
      <c r="D74" s="82">
        <f t="shared" si="3"/>
        <v>39</v>
      </c>
      <c r="E74" s="124"/>
      <c r="H74" s="6"/>
    </row>
    <row r="75" spans="3:10" s="4" customFormat="1" x14ac:dyDescent="0.35">
      <c r="C75" s="123" t="s">
        <v>250</v>
      </c>
      <c r="D75" s="82">
        <f t="shared" si="3"/>
        <v>40</v>
      </c>
      <c r="E75" s="124"/>
      <c r="H75" s="6"/>
    </row>
    <row r="76" spans="3:10" s="4" customFormat="1" ht="20" x14ac:dyDescent="0.35">
      <c r="C76" s="123" t="s">
        <v>251</v>
      </c>
      <c r="D76" s="82">
        <f t="shared" si="3"/>
        <v>41</v>
      </c>
      <c r="E76" s="124"/>
      <c r="H76" s="6"/>
    </row>
    <row r="77" spans="3:10" s="4" customFormat="1" ht="12.5" x14ac:dyDescent="0.2">
      <c r="C77" s="120" t="s">
        <v>252</v>
      </c>
      <c r="D77" s="82">
        <f t="shared" si="3"/>
        <v>42</v>
      </c>
      <c r="E77" s="127"/>
      <c r="H77" s="6"/>
    </row>
    <row r="78" spans="3:10" s="4" customFormat="1" ht="31.5" customHeight="1" x14ac:dyDescent="0.2">
      <c r="C78" s="129" t="s">
        <v>324</v>
      </c>
      <c r="D78" s="54">
        <f>+D77+1</f>
        <v>43</v>
      </c>
      <c r="E78" s="130">
        <f>E64+E77</f>
        <v>0</v>
      </c>
      <c r="H78" s="6"/>
    </row>
    <row r="79" spans="3:10" s="57" customFormat="1" x14ac:dyDescent="0.2">
      <c r="C79" s="131" t="s">
        <v>253</v>
      </c>
      <c r="D79" s="59"/>
      <c r="E79" s="132"/>
      <c r="F79" s="132"/>
      <c r="G79" s="133"/>
    </row>
    <row r="80" spans="3:10" s="57" customFormat="1" x14ac:dyDescent="0.2">
      <c r="C80" s="476" t="s">
        <v>380</v>
      </c>
      <c r="D80" s="59"/>
      <c r="E80" s="132"/>
      <c r="F80" s="132"/>
      <c r="G80" s="133"/>
    </row>
    <row r="81" spans="3:8" s="57" customFormat="1" x14ac:dyDescent="0.2">
      <c r="C81" s="134" t="s">
        <v>50</v>
      </c>
      <c r="D81" s="59"/>
      <c r="E81" s="132"/>
      <c r="F81" s="132"/>
      <c r="G81" s="133"/>
    </row>
    <row r="82" spans="3:8" s="57" customFormat="1" x14ac:dyDescent="0.2">
      <c r="C82" s="131" t="s">
        <v>51</v>
      </c>
      <c r="D82" s="59"/>
      <c r="E82" s="132"/>
      <c r="F82" s="132"/>
      <c r="G82" s="133"/>
    </row>
    <row r="83" spans="3:8" s="57" customFormat="1" x14ac:dyDescent="0.2">
      <c r="C83" s="135"/>
      <c r="D83" s="59"/>
      <c r="E83" s="132"/>
      <c r="F83" s="132"/>
      <c r="G83" s="133"/>
    </row>
    <row r="84" spans="3:8" s="57" customFormat="1" x14ac:dyDescent="0.2">
      <c r="C84" s="136"/>
      <c r="D84" s="59"/>
      <c r="E84" s="132"/>
      <c r="F84" s="132"/>
      <c r="G84" s="133"/>
    </row>
    <row r="85" spans="3:8" s="57" customFormat="1" x14ac:dyDescent="0.25">
      <c r="C85" s="98" t="s">
        <v>39</v>
      </c>
      <c r="D85" s="111" t="s">
        <v>229</v>
      </c>
      <c r="E85" s="4"/>
      <c r="F85" s="58" t="s">
        <v>229</v>
      </c>
      <c r="G85" s="57" t="s">
        <v>229</v>
      </c>
    </row>
    <row r="86" spans="3:8" s="57" customFormat="1" ht="31.5" x14ac:dyDescent="0.25">
      <c r="C86" s="112" t="s">
        <v>52</v>
      </c>
      <c r="D86" s="113" t="s">
        <v>15</v>
      </c>
      <c r="E86" s="114" t="s">
        <v>44</v>
      </c>
    </row>
    <row r="87" spans="3:8" s="57" customFormat="1" x14ac:dyDescent="0.25">
      <c r="C87" s="115" t="s">
        <v>229</v>
      </c>
      <c r="D87" s="116"/>
      <c r="E87" s="17" t="s">
        <v>230</v>
      </c>
    </row>
    <row r="88" spans="3:8" s="57" customFormat="1" ht="36" customHeight="1" x14ac:dyDescent="0.2">
      <c r="C88" s="137" t="s">
        <v>372</v>
      </c>
      <c r="D88" s="138">
        <f>D78+1</f>
        <v>44</v>
      </c>
      <c r="E88" s="139">
        <f>SUM(E89:E99)</f>
        <v>0</v>
      </c>
    </row>
    <row r="89" spans="3:8" s="4" customFormat="1" x14ac:dyDescent="0.2">
      <c r="C89" s="123" t="s">
        <v>53</v>
      </c>
      <c r="D89" s="25">
        <f>+D88+1</f>
        <v>45</v>
      </c>
      <c r="E89" s="139">
        <f>E180</f>
        <v>0</v>
      </c>
      <c r="F89" s="57"/>
      <c r="G89" s="57"/>
      <c r="H89" s="57"/>
    </row>
    <row r="90" spans="3:8" s="4" customFormat="1" x14ac:dyDescent="0.2">
      <c r="C90" s="123" t="s">
        <v>54</v>
      </c>
      <c r="D90" s="25">
        <f t="shared" ref="D90:D110" si="4">+D89+1</f>
        <v>46</v>
      </c>
      <c r="E90" s="140">
        <f>E184</f>
        <v>0</v>
      </c>
      <c r="F90" s="57"/>
      <c r="G90" s="57"/>
      <c r="H90" s="57"/>
    </row>
    <row r="91" spans="3:8" s="4" customFormat="1" x14ac:dyDescent="0.2">
      <c r="C91" s="123" t="s">
        <v>55</v>
      </c>
      <c r="D91" s="25">
        <f t="shared" si="4"/>
        <v>47</v>
      </c>
      <c r="E91" s="141">
        <f>E193</f>
        <v>0</v>
      </c>
      <c r="F91" s="57"/>
      <c r="G91" s="57"/>
      <c r="H91" s="57"/>
    </row>
    <row r="92" spans="3:8" s="4" customFormat="1" ht="20" x14ac:dyDescent="0.2">
      <c r="C92" s="123" t="s">
        <v>56</v>
      </c>
      <c r="D92" s="25">
        <f t="shared" si="4"/>
        <v>48</v>
      </c>
      <c r="E92" s="141">
        <f>E196</f>
        <v>0</v>
      </c>
      <c r="F92" s="57"/>
      <c r="G92" s="57"/>
      <c r="H92" s="57"/>
    </row>
    <row r="93" spans="3:8" s="4" customFormat="1" x14ac:dyDescent="0.2">
      <c r="C93" s="123" t="s">
        <v>57</v>
      </c>
      <c r="D93" s="25">
        <f t="shared" si="4"/>
        <v>49</v>
      </c>
      <c r="E93" s="126">
        <f>E213</f>
        <v>0</v>
      </c>
      <c r="F93" s="57"/>
      <c r="G93" s="57"/>
      <c r="H93" s="57"/>
    </row>
    <row r="94" spans="3:8" s="4" customFormat="1" ht="12" x14ac:dyDescent="0.2">
      <c r="C94" s="123" t="s">
        <v>254</v>
      </c>
      <c r="D94" s="25">
        <f t="shared" si="4"/>
        <v>50</v>
      </c>
      <c r="E94" s="124">
        <f>E220</f>
        <v>0</v>
      </c>
      <c r="F94" s="57"/>
      <c r="G94" s="57"/>
      <c r="H94" s="57"/>
    </row>
    <row r="95" spans="3:8" s="4" customFormat="1" x14ac:dyDescent="0.2">
      <c r="C95" s="123" t="s">
        <v>58</v>
      </c>
      <c r="D95" s="25">
        <f t="shared" si="4"/>
        <v>51</v>
      </c>
      <c r="E95" s="124">
        <f>E227</f>
        <v>0</v>
      </c>
      <c r="F95" s="57"/>
      <c r="G95" s="57"/>
      <c r="H95" s="57"/>
    </row>
    <row r="96" spans="3:8" s="4" customFormat="1" x14ac:dyDescent="0.2">
      <c r="C96" s="123" t="s">
        <v>59</v>
      </c>
      <c r="D96" s="25">
        <f t="shared" si="4"/>
        <v>52</v>
      </c>
      <c r="E96" s="126">
        <f>E229</f>
        <v>0</v>
      </c>
      <c r="F96" s="57"/>
      <c r="G96" s="57"/>
      <c r="H96" s="57"/>
    </row>
    <row r="97" spans="3:9" s="4" customFormat="1" x14ac:dyDescent="0.2">
      <c r="C97" s="123" t="s">
        <v>60</v>
      </c>
      <c r="D97" s="25">
        <f t="shared" si="4"/>
        <v>53</v>
      </c>
      <c r="E97" s="124">
        <f>E236</f>
        <v>0</v>
      </c>
      <c r="F97" s="57"/>
      <c r="G97" s="57"/>
      <c r="H97" s="57"/>
    </row>
    <row r="98" spans="3:9" s="4" customFormat="1" x14ac:dyDescent="0.2">
      <c r="C98" s="123" t="s">
        <v>61</v>
      </c>
      <c r="D98" s="25">
        <f t="shared" si="4"/>
        <v>54</v>
      </c>
      <c r="E98" s="124"/>
      <c r="F98" s="57"/>
      <c r="G98" s="57"/>
      <c r="H98" s="57"/>
    </row>
    <row r="99" spans="3:9" s="4" customFormat="1" x14ac:dyDescent="0.2">
      <c r="C99" s="123" t="s">
        <v>62</v>
      </c>
      <c r="D99" s="25">
        <f t="shared" si="4"/>
        <v>55</v>
      </c>
      <c r="E99" s="124">
        <f>E323</f>
        <v>0</v>
      </c>
      <c r="F99" s="57"/>
      <c r="G99" s="57"/>
      <c r="H99" s="57"/>
    </row>
    <row r="100" spans="3:9" s="4" customFormat="1" ht="20.5" x14ac:dyDescent="0.2">
      <c r="C100" s="142" t="s">
        <v>325</v>
      </c>
      <c r="D100" s="25">
        <f t="shared" si="4"/>
        <v>56</v>
      </c>
      <c r="E100" s="130">
        <f>E78-E88</f>
        <v>0</v>
      </c>
      <c r="F100" s="57"/>
      <c r="G100" s="57"/>
      <c r="H100" s="57"/>
    </row>
    <row r="101" spans="3:9" s="4" customFormat="1" ht="20" x14ac:dyDescent="0.2">
      <c r="C101" s="123" t="s">
        <v>63</v>
      </c>
      <c r="D101" s="25">
        <f t="shared" si="4"/>
        <v>57</v>
      </c>
      <c r="E101" s="130">
        <f>E255</f>
        <v>0</v>
      </c>
      <c r="F101" s="57"/>
      <c r="G101" s="57"/>
      <c r="H101" s="57"/>
    </row>
    <row r="102" spans="3:9" s="4" customFormat="1" ht="20.5" x14ac:dyDescent="0.2">
      <c r="C102" s="142" t="s">
        <v>326</v>
      </c>
      <c r="D102" s="25">
        <f t="shared" si="4"/>
        <v>58</v>
      </c>
      <c r="E102" s="130">
        <f>+E100-E101</f>
        <v>0</v>
      </c>
      <c r="F102" s="57"/>
      <c r="G102" s="57"/>
      <c r="H102" s="57"/>
    </row>
    <row r="103" spans="3:9" s="4" customFormat="1" x14ac:dyDescent="0.2">
      <c r="C103" s="123" t="s">
        <v>64</v>
      </c>
      <c r="D103" s="25">
        <f t="shared" si="4"/>
        <v>59</v>
      </c>
      <c r="E103" s="124">
        <f>E279</f>
        <v>0</v>
      </c>
      <c r="F103" s="57"/>
      <c r="G103" s="57"/>
      <c r="H103" s="57"/>
    </row>
    <row r="104" spans="3:9" s="4" customFormat="1" x14ac:dyDescent="0.2">
      <c r="C104" s="123" t="s">
        <v>65</v>
      </c>
      <c r="D104" s="25">
        <f t="shared" si="4"/>
        <v>60</v>
      </c>
      <c r="E104" s="124">
        <f>E291</f>
        <v>0</v>
      </c>
      <c r="F104" s="57"/>
      <c r="G104" s="57"/>
      <c r="H104" s="57"/>
    </row>
    <row r="105" spans="3:9" s="4" customFormat="1" x14ac:dyDescent="0.2">
      <c r="C105" s="123" t="s">
        <v>66</v>
      </c>
      <c r="D105" s="25">
        <f t="shared" si="4"/>
        <v>61</v>
      </c>
      <c r="E105" s="124">
        <f>E295</f>
        <v>0</v>
      </c>
      <c r="F105" s="57"/>
      <c r="G105" s="57"/>
      <c r="H105" s="57"/>
    </row>
    <row r="106" spans="3:9" s="4" customFormat="1" ht="35.5" customHeight="1" x14ac:dyDescent="0.2">
      <c r="C106" s="142" t="s">
        <v>327</v>
      </c>
      <c r="D106" s="25">
        <f t="shared" si="4"/>
        <v>62</v>
      </c>
      <c r="E106" s="130">
        <f>+E102-E103-E105-E104</f>
        <v>0</v>
      </c>
      <c r="F106" s="57"/>
      <c r="G106" s="57"/>
      <c r="H106" s="57"/>
    </row>
    <row r="107" spans="3:9" s="4" customFormat="1" ht="20" x14ac:dyDescent="0.2">
      <c r="C107" s="123" t="s">
        <v>255</v>
      </c>
      <c r="D107" s="25">
        <f t="shared" si="4"/>
        <v>63</v>
      </c>
      <c r="E107" s="143">
        <f>IF(E125-E119&gt;0,E125-E119,0)</f>
        <v>0</v>
      </c>
      <c r="F107" s="57"/>
      <c r="G107" s="57"/>
      <c r="H107" s="57"/>
      <c r="I107" s="144"/>
    </row>
    <row r="108" spans="3:9" s="4" customFormat="1" ht="20.5" x14ac:dyDescent="0.2">
      <c r="C108" s="120" t="s">
        <v>328</v>
      </c>
      <c r="D108" s="25">
        <f t="shared" si="4"/>
        <v>64</v>
      </c>
      <c r="E108" s="130">
        <f>+E106-E107</f>
        <v>0</v>
      </c>
      <c r="F108" s="57"/>
      <c r="G108" s="57"/>
      <c r="H108" s="57"/>
    </row>
    <row r="109" spans="3:9" s="4" customFormat="1" ht="12" x14ac:dyDescent="0.2">
      <c r="C109" s="123" t="s">
        <v>256</v>
      </c>
      <c r="D109" s="25">
        <f t="shared" si="4"/>
        <v>65</v>
      </c>
      <c r="E109" s="124">
        <f>E301</f>
        <v>0</v>
      </c>
      <c r="F109" s="57"/>
      <c r="G109" s="57"/>
      <c r="H109" s="57"/>
    </row>
    <row r="110" spans="3:9" s="4" customFormat="1" x14ac:dyDescent="0.2">
      <c r="C110" s="145" t="s">
        <v>329</v>
      </c>
      <c r="D110" s="54">
        <f t="shared" si="4"/>
        <v>66</v>
      </c>
      <c r="E110" s="124">
        <f>+E108-E109</f>
        <v>0</v>
      </c>
      <c r="F110" s="57"/>
      <c r="G110" s="57"/>
      <c r="H110" s="57"/>
    </row>
    <row r="111" spans="3:9" s="31" customFormat="1" x14ac:dyDescent="0.35">
      <c r="C111" s="146" t="s">
        <v>67</v>
      </c>
      <c r="D111" s="147"/>
      <c r="F111" s="57"/>
      <c r="G111" s="57"/>
    </row>
    <row r="112" spans="3:9" s="31" customFormat="1" x14ac:dyDescent="0.35">
      <c r="C112" s="146" t="s">
        <v>68</v>
      </c>
      <c r="D112" s="147"/>
    </row>
    <row r="113" spans="3:9" s="31" customFormat="1" x14ac:dyDescent="0.35">
      <c r="C113" s="146" t="s">
        <v>69</v>
      </c>
      <c r="D113" s="147"/>
    </row>
    <row r="114" spans="3:9" s="31" customFormat="1" x14ac:dyDescent="0.35">
      <c r="C114" s="148"/>
      <c r="D114" s="147"/>
    </row>
    <row r="115" spans="3:9" s="4" customFormat="1" x14ac:dyDescent="0.25">
      <c r="C115" s="98"/>
      <c r="D115" s="97"/>
    </row>
    <row r="116" spans="3:9" s="4" customFormat="1" x14ac:dyDescent="0.25">
      <c r="C116" s="98" t="s">
        <v>39</v>
      </c>
      <c r="D116" s="111" t="s">
        <v>229</v>
      </c>
      <c r="F116" s="58" t="s">
        <v>229</v>
      </c>
      <c r="G116" s="58" t="s">
        <v>229</v>
      </c>
    </row>
    <row r="117" spans="3:9" s="4" customFormat="1" ht="31.5" x14ac:dyDescent="0.25">
      <c r="C117" s="112" t="s">
        <v>70</v>
      </c>
      <c r="D117" s="113" t="s">
        <v>15</v>
      </c>
      <c r="E117" s="114" t="s">
        <v>44</v>
      </c>
    </row>
    <row r="118" spans="3:9" s="4" customFormat="1" x14ac:dyDescent="0.25">
      <c r="C118" s="115" t="s">
        <v>229</v>
      </c>
      <c r="D118" s="149"/>
      <c r="E118" s="17" t="s">
        <v>230</v>
      </c>
    </row>
    <row r="119" spans="3:9" s="4" customFormat="1" ht="28.5" customHeight="1" x14ac:dyDescent="0.2">
      <c r="C119" s="117" t="s">
        <v>330</v>
      </c>
      <c r="D119" s="138">
        <f>D110+1</f>
        <v>67</v>
      </c>
      <c r="E119" s="85">
        <f>E120+E123+E124</f>
        <v>0</v>
      </c>
      <c r="F119" s="144"/>
      <c r="I119" s="144"/>
    </row>
    <row r="120" spans="3:9" s="4" customFormat="1" ht="12" x14ac:dyDescent="0.2">
      <c r="C120" s="150" t="s">
        <v>257</v>
      </c>
      <c r="D120" s="25">
        <f t="shared" ref="D120:D129" si="5">D119+1</f>
        <v>68</v>
      </c>
      <c r="E120" s="119"/>
    </row>
    <row r="121" spans="3:9" s="4" customFormat="1" ht="20" x14ac:dyDescent="0.2">
      <c r="C121" s="123" t="s">
        <v>258</v>
      </c>
      <c r="D121" s="25">
        <f t="shared" si="5"/>
        <v>69</v>
      </c>
      <c r="E121" s="122"/>
    </row>
    <row r="122" spans="3:9" s="4" customFormat="1" x14ac:dyDescent="0.2">
      <c r="C122" s="123" t="s">
        <v>71</v>
      </c>
      <c r="D122" s="25">
        <f t="shared" si="5"/>
        <v>70</v>
      </c>
      <c r="E122" s="85"/>
    </row>
    <row r="123" spans="3:9" s="4" customFormat="1" ht="12" x14ac:dyDescent="0.2">
      <c r="C123" s="150" t="s">
        <v>259</v>
      </c>
      <c r="D123" s="25">
        <f t="shared" si="5"/>
        <v>71</v>
      </c>
      <c r="E123" s="122"/>
    </row>
    <row r="124" spans="3:9" s="4" customFormat="1" x14ac:dyDescent="0.2">
      <c r="C124" s="120" t="s">
        <v>72</v>
      </c>
      <c r="D124" s="25">
        <f t="shared" si="5"/>
        <v>72</v>
      </c>
      <c r="E124" s="122"/>
    </row>
    <row r="125" spans="3:9" s="4" customFormat="1" x14ac:dyDescent="0.2">
      <c r="C125" s="120" t="s">
        <v>73</v>
      </c>
      <c r="D125" s="25">
        <f t="shared" si="5"/>
        <v>73</v>
      </c>
      <c r="E125" s="122">
        <f>SUM(E126:E127)</f>
        <v>0</v>
      </c>
      <c r="F125" s="144"/>
      <c r="I125" s="144"/>
    </row>
    <row r="126" spans="3:9" s="4" customFormat="1" ht="22" x14ac:dyDescent="0.2">
      <c r="C126" s="123" t="s">
        <v>260</v>
      </c>
      <c r="D126" s="25">
        <f t="shared" si="5"/>
        <v>74</v>
      </c>
      <c r="E126" s="122">
        <f>E200+E214+E256+E278+F323</f>
        <v>0</v>
      </c>
    </row>
    <row r="127" spans="3:9" s="4" customFormat="1" ht="30" x14ac:dyDescent="0.2">
      <c r="C127" s="151" t="s">
        <v>261</v>
      </c>
      <c r="D127" s="25">
        <f t="shared" si="5"/>
        <v>75</v>
      </c>
      <c r="E127" s="122">
        <f>IF(E144&gt;E138,E144-E138,0)</f>
        <v>0</v>
      </c>
    </row>
    <row r="128" spans="3:9" s="4" customFormat="1" x14ac:dyDescent="0.2">
      <c r="C128" s="152" t="s">
        <v>331</v>
      </c>
      <c r="D128" s="25">
        <f t="shared" si="5"/>
        <v>76</v>
      </c>
      <c r="E128" s="122">
        <f>IF(E125&gt;E119,0,E119-E125)</f>
        <v>0</v>
      </c>
      <c r="F128" s="144"/>
      <c r="I128" s="144"/>
    </row>
    <row r="129" spans="3:11" s="4" customFormat="1" x14ac:dyDescent="0.2">
      <c r="C129" s="153" t="s">
        <v>332</v>
      </c>
      <c r="D129" s="54">
        <f t="shared" si="5"/>
        <v>77</v>
      </c>
      <c r="E129" s="154">
        <f>E110+E128</f>
        <v>0</v>
      </c>
    </row>
    <row r="130" spans="3:11" s="31" customFormat="1" x14ac:dyDescent="0.35">
      <c r="C130" s="155" t="s">
        <v>262</v>
      </c>
      <c r="D130" s="147"/>
    </row>
    <row r="131" spans="3:11" s="31" customFormat="1" x14ac:dyDescent="0.35">
      <c r="C131" s="146" t="s">
        <v>74</v>
      </c>
      <c r="D131" s="147"/>
    </row>
    <row r="132" spans="3:11" s="31" customFormat="1" x14ac:dyDescent="0.35">
      <c r="C132" s="156" t="s">
        <v>75</v>
      </c>
      <c r="D132" s="61"/>
      <c r="E132" s="61"/>
      <c r="F132" s="61"/>
      <c r="G132" s="61"/>
    </row>
    <row r="133" spans="3:11" s="31" customFormat="1" x14ac:dyDescent="0.35">
      <c r="C133" s="157"/>
      <c r="D133" s="61"/>
      <c r="E133" s="61"/>
      <c r="F133" s="61"/>
      <c r="G133" s="61"/>
    </row>
    <row r="134" spans="3:11" s="4" customFormat="1" x14ac:dyDescent="0.2">
      <c r="C134" s="158"/>
      <c r="D134" s="1"/>
      <c r="E134" s="2"/>
      <c r="F134" s="2"/>
      <c r="G134" s="2"/>
    </row>
    <row r="135" spans="3:11" s="4" customFormat="1" x14ac:dyDescent="0.25">
      <c r="C135" s="98" t="s">
        <v>39</v>
      </c>
      <c r="D135" s="111" t="s">
        <v>229</v>
      </c>
      <c r="F135" s="58" t="s">
        <v>229</v>
      </c>
      <c r="G135" s="58" t="s">
        <v>229</v>
      </c>
    </row>
    <row r="136" spans="3:11" s="4" customFormat="1" ht="31.5" x14ac:dyDescent="0.25">
      <c r="C136" s="159" t="s">
        <v>263</v>
      </c>
      <c r="D136" s="160" t="s">
        <v>15</v>
      </c>
      <c r="E136" s="161" t="s">
        <v>44</v>
      </c>
    </row>
    <row r="137" spans="3:11" s="4" customFormat="1" x14ac:dyDescent="0.25">
      <c r="C137" s="162" t="s">
        <v>229</v>
      </c>
      <c r="D137" s="163"/>
      <c r="E137" s="41" t="s">
        <v>230</v>
      </c>
    </row>
    <row r="138" spans="3:11" s="4" customFormat="1" ht="20.5" x14ac:dyDescent="0.35">
      <c r="C138" s="117" t="s">
        <v>333</v>
      </c>
      <c r="D138" s="118">
        <f>D129+1</f>
        <v>78</v>
      </c>
      <c r="E138" s="85">
        <f>+E139+E140+E141</f>
        <v>0</v>
      </c>
    </row>
    <row r="139" spans="3:11" s="4" customFormat="1" ht="12.5" x14ac:dyDescent="0.35">
      <c r="C139" s="120" t="s">
        <v>264</v>
      </c>
      <c r="D139" s="82">
        <f t="shared" ref="D139:D147" si="6">+D138+1</f>
        <v>79</v>
      </c>
      <c r="E139" s="122"/>
    </row>
    <row r="140" spans="3:11" s="4" customFormat="1" ht="12" x14ac:dyDescent="0.35">
      <c r="C140" s="150" t="s">
        <v>265</v>
      </c>
      <c r="D140" s="82">
        <f t="shared" si="6"/>
        <v>80</v>
      </c>
      <c r="E140" s="122"/>
    </row>
    <row r="141" spans="3:11" s="4" customFormat="1" x14ac:dyDescent="0.35">
      <c r="C141" s="120" t="s">
        <v>76</v>
      </c>
      <c r="D141" s="82">
        <f t="shared" si="6"/>
        <v>81</v>
      </c>
      <c r="E141" s="122"/>
    </row>
    <row r="142" spans="3:11" s="4" customFormat="1" ht="22" x14ac:dyDescent="0.35">
      <c r="C142" s="164" t="s">
        <v>266</v>
      </c>
      <c r="D142" s="82">
        <f t="shared" si="6"/>
        <v>82</v>
      </c>
      <c r="E142" s="122"/>
    </row>
    <row r="143" spans="3:11" s="4" customFormat="1" ht="12" x14ac:dyDescent="0.35">
      <c r="C143" s="123" t="s">
        <v>267</v>
      </c>
      <c r="D143" s="82">
        <f t="shared" si="6"/>
        <v>83</v>
      </c>
      <c r="E143" s="122"/>
    </row>
    <row r="144" spans="3:11" s="4" customFormat="1" ht="12.5" x14ac:dyDescent="0.35">
      <c r="C144" s="165" t="s">
        <v>268</v>
      </c>
      <c r="D144" s="82">
        <f t="shared" si="6"/>
        <v>84</v>
      </c>
      <c r="E144" s="154">
        <f>E204+E215+E257+E279+G323</f>
        <v>0</v>
      </c>
      <c r="F144" s="166"/>
      <c r="H144" s="166"/>
      <c r="I144" s="166"/>
      <c r="K144" s="166"/>
    </row>
    <row r="145" spans="3:7" s="4" customFormat="1" x14ac:dyDescent="0.35">
      <c r="C145" s="165" t="s">
        <v>334</v>
      </c>
      <c r="D145" s="82">
        <f t="shared" si="6"/>
        <v>85</v>
      </c>
      <c r="E145" s="143">
        <f>IF(E144&gt;E138,0,E138-E144)</f>
        <v>0</v>
      </c>
    </row>
    <row r="146" spans="3:7" s="4" customFormat="1" ht="11.5" x14ac:dyDescent="0.35">
      <c r="C146" s="458" t="s">
        <v>345</v>
      </c>
      <c r="D146" s="82">
        <f t="shared" si="6"/>
        <v>86</v>
      </c>
      <c r="E146" s="122">
        <f>+E129+E145</f>
        <v>0</v>
      </c>
    </row>
    <row r="147" spans="3:7" s="4" customFormat="1" ht="20" x14ac:dyDescent="0.35">
      <c r="C147" s="167" t="s">
        <v>269</v>
      </c>
      <c r="D147" s="92">
        <f t="shared" si="6"/>
        <v>87</v>
      </c>
      <c r="E147" s="122"/>
    </row>
    <row r="148" spans="3:7" s="31" customFormat="1" x14ac:dyDescent="0.35">
      <c r="C148" s="168" t="s">
        <v>270</v>
      </c>
      <c r="D148" s="147"/>
    </row>
    <row r="149" spans="3:7" s="31" customFormat="1" x14ac:dyDescent="0.35">
      <c r="C149" s="169" t="s">
        <v>271</v>
      </c>
      <c r="D149" s="170"/>
      <c r="E149" s="169"/>
      <c r="F149" s="169"/>
      <c r="G149" s="169"/>
    </row>
    <row r="150" spans="3:7" s="31" customFormat="1" x14ac:dyDescent="0.35">
      <c r="C150" s="424" t="s">
        <v>377</v>
      </c>
      <c r="D150" s="171"/>
      <c r="E150" s="171"/>
      <c r="F150" s="171"/>
      <c r="G150" s="171"/>
    </row>
    <row r="151" spans="3:7" s="31" customFormat="1" x14ac:dyDescent="0.35">
      <c r="C151" s="424" t="s">
        <v>378</v>
      </c>
      <c r="D151" s="172"/>
      <c r="E151" s="172"/>
      <c r="F151" s="172"/>
      <c r="G151" s="172"/>
    </row>
    <row r="152" spans="3:7" s="31" customFormat="1" x14ac:dyDescent="0.35">
      <c r="C152" s="443" t="s">
        <v>272</v>
      </c>
      <c r="D152" s="172"/>
      <c r="E152" s="172"/>
      <c r="F152" s="172"/>
      <c r="G152" s="172"/>
    </row>
    <row r="153" spans="3:7" s="31" customFormat="1" x14ac:dyDescent="0.35">
      <c r="C153" s="157"/>
      <c r="D153" s="172"/>
      <c r="E153" s="172"/>
      <c r="F153" s="172"/>
      <c r="G153" s="172"/>
    </row>
    <row r="154" spans="3:7" s="31" customFormat="1" x14ac:dyDescent="0.35">
      <c r="C154" s="168"/>
      <c r="D154" s="61"/>
      <c r="E154" s="61"/>
      <c r="F154" s="61"/>
      <c r="G154" s="61"/>
    </row>
    <row r="155" spans="3:7" x14ac:dyDescent="0.25">
      <c r="C155" s="98" t="s">
        <v>39</v>
      </c>
    </row>
    <row r="156" spans="3:7" s="4" customFormat="1" ht="21" x14ac:dyDescent="0.25">
      <c r="C156" s="174" t="s">
        <v>77</v>
      </c>
      <c r="D156" s="160" t="s">
        <v>15</v>
      </c>
      <c r="E156" s="70" t="s">
        <v>78</v>
      </c>
    </row>
    <row r="157" spans="3:7" s="4" customFormat="1" x14ac:dyDescent="0.25">
      <c r="C157" s="162"/>
      <c r="D157" s="163"/>
      <c r="E157" s="41" t="s">
        <v>230</v>
      </c>
    </row>
    <row r="158" spans="3:7" s="31" customFormat="1" x14ac:dyDescent="0.35">
      <c r="C158" s="175" t="s">
        <v>79</v>
      </c>
      <c r="D158" s="118">
        <f>+D147+1</f>
        <v>88</v>
      </c>
      <c r="E158" s="176"/>
    </row>
    <row r="159" spans="3:7" s="31" customFormat="1" ht="12.5" x14ac:dyDescent="0.35">
      <c r="C159" s="177" t="s">
        <v>346</v>
      </c>
      <c r="D159" s="79"/>
      <c r="E159" s="178"/>
    </row>
    <row r="160" spans="3:7" s="31" customFormat="1" x14ac:dyDescent="0.35">
      <c r="C160" s="177" t="s">
        <v>273</v>
      </c>
      <c r="D160" s="79">
        <f>+D158+1</f>
        <v>89</v>
      </c>
      <c r="E160" s="179"/>
    </row>
    <row r="161" spans="1:10" s="31" customFormat="1" x14ac:dyDescent="0.35">
      <c r="C161" s="177" t="s">
        <v>80</v>
      </c>
      <c r="D161" s="79">
        <f>+D160+1</f>
        <v>90</v>
      </c>
      <c r="E161" s="180"/>
    </row>
    <row r="162" spans="1:10" s="31" customFormat="1" x14ac:dyDescent="0.35">
      <c r="C162" s="177" t="s">
        <v>81</v>
      </c>
      <c r="D162" s="79">
        <f>+D161+1</f>
        <v>91</v>
      </c>
      <c r="E162" s="179"/>
    </row>
    <row r="163" spans="1:10" s="31" customFormat="1" x14ac:dyDescent="0.35">
      <c r="C163" s="177" t="s">
        <v>82</v>
      </c>
      <c r="D163" s="79">
        <f>+D162+1</f>
        <v>92</v>
      </c>
      <c r="E163" s="179"/>
    </row>
    <row r="164" spans="1:10" s="31" customFormat="1" x14ac:dyDescent="0.35">
      <c r="C164" s="78" t="s">
        <v>83</v>
      </c>
      <c r="D164" s="79">
        <f>+D163+1</f>
        <v>93</v>
      </c>
      <c r="E164" s="179"/>
    </row>
    <row r="165" spans="1:10" s="31" customFormat="1" ht="33" customHeight="1" x14ac:dyDescent="0.35">
      <c r="C165" s="181" t="s">
        <v>335</v>
      </c>
      <c r="D165" s="92">
        <f>+D164+1</f>
        <v>94</v>
      </c>
      <c r="E165" s="182">
        <f>$E$158+$E$160+$E$162-$E$161-$E$163+E164</f>
        <v>0</v>
      </c>
    </row>
    <row r="166" spans="1:10" s="4" customFormat="1" x14ac:dyDescent="0.25">
      <c r="D166" s="97"/>
    </row>
    <row r="167" spans="1:10" x14ac:dyDescent="0.25">
      <c r="C167" s="98" t="s">
        <v>39</v>
      </c>
    </row>
    <row r="168" spans="1:10" s="4" customFormat="1" ht="67" customHeight="1" x14ac:dyDescent="0.25">
      <c r="C168" s="183" t="s">
        <v>84</v>
      </c>
      <c r="D168" s="160" t="s">
        <v>15</v>
      </c>
      <c r="E168" s="471" t="s">
        <v>222</v>
      </c>
      <c r="F168" s="472"/>
      <c r="G168" s="472"/>
      <c r="H168" s="184"/>
      <c r="I168" s="185" t="s">
        <v>223</v>
      </c>
      <c r="J168" s="186"/>
    </row>
    <row r="169" spans="1:10" s="4" customFormat="1" ht="21" x14ac:dyDescent="0.25">
      <c r="C169" s="187"/>
      <c r="D169" s="188"/>
      <c r="E169" s="70" t="s">
        <v>25</v>
      </c>
      <c r="F169" s="70" t="s">
        <v>24</v>
      </c>
      <c r="G169" s="70" t="s">
        <v>274</v>
      </c>
      <c r="H169" s="189" t="s">
        <v>25</v>
      </c>
      <c r="I169" s="189" t="s">
        <v>24</v>
      </c>
      <c r="J169" s="189" t="s">
        <v>274</v>
      </c>
    </row>
    <row r="170" spans="1:10" s="4" customFormat="1" x14ac:dyDescent="0.25">
      <c r="C170" s="190"/>
      <c r="D170" s="163"/>
      <c r="E170" s="41" t="s">
        <v>230</v>
      </c>
      <c r="F170" s="41" t="s">
        <v>231</v>
      </c>
      <c r="G170" s="41" t="s">
        <v>232</v>
      </c>
      <c r="H170" s="41" t="s">
        <v>233</v>
      </c>
      <c r="I170" s="41" t="s">
        <v>234</v>
      </c>
      <c r="J170" s="41" t="s">
        <v>235</v>
      </c>
    </row>
    <row r="171" spans="1:10" s="31" customFormat="1" x14ac:dyDescent="0.35">
      <c r="C171" s="191" t="s">
        <v>85</v>
      </c>
      <c r="D171" s="192">
        <f>+D165+1</f>
        <v>95</v>
      </c>
      <c r="E171" s="448">
        <f>E165+E110/L18*100</f>
        <v>0</v>
      </c>
      <c r="F171" s="449">
        <f>E165+E129/L18*100</f>
        <v>0</v>
      </c>
      <c r="G171" s="448">
        <f>E165+E146/L18</f>
        <v>0</v>
      </c>
      <c r="H171" s="449">
        <f>E165+E110/L19*100</f>
        <v>0</v>
      </c>
      <c r="I171" s="449">
        <f>E165+E129/L19*100</f>
        <v>0</v>
      </c>
      <c r="J171" s="449">
        <f>E165+E146/L19*100</f>
        <v>0</v>
      </c>
    </row>
    <row r="172" spans="1:10" s="31" customFormat="1" x14ac:dyDescent="0.35">
      <c r="C172" s="425" t="s">
        <v>221</v>
      </c>
      <c r="D172" s="192">
        <f>+D171+1</f>
        <v>96</v>
      </c>
      <c r="E172" s="448">
        <f>(E110/L18)*100</f>
        <v>0</v>
      </c>
      <c r="F172" s="449">
        <f>E129/L18*100</f>
        <v>0</v>
      </c>
      <c r="G172" s="448">
        <f>E146/L18*100</f>
        <v>0</v>
      </c>
      <c r="H172" s="450">
        <f>E110/L19*100</f>
        <v>0</v>
      </c>
      <c r="I172" s="450">
        <f>E129/L19*100</f>
        <v>0</v>
      </c>
      <c r="J172" s="450">
        <f>E146/L19*100</f>
        <v>0</v>
      </c>
    </row>
    <row r="173" spans="1:10" s="31" customFormat="1" x14ac:dyDescent="0.35">
      <c r="C173" s="144"/>
      <c r="D173" s="193"/>
      <c r="E173" s="194"/>
      <c r="F173" s="194"/>
      <c r="G173" s="194"/>
    </row>
    <row r="174" spans="1:10" s="31" customFormat="1" x14ac:dyDescent="0.35">
      <c r="C174" s="195" t="s">
        <v>39</v>
      </c>
      <c r="D174" s="196"/>
      <c r="E174" s="81"/>
      <c r="F174" s="81"/>
      <c r="G174" s="81"/>
      <c r="H174" s="81"/>
      <c r="I174" s="81"/>
    </row>
    <row r="175" spans="1:10" s="4" customFormat="1" ht="21" x14ac:dyDescent="0.25">
      <c r="A175" s="197"/>
      <c r="B175" s="197"/>
      <c r="C175" s="198" t="s">
        <v>86</v>
      </c>
      <c r="D175" s="160" t="s">
        <v>15</v>
      </c>
      <c r="E175" s="70" t="s">
        <v>78</v>
      </c>
      <c r="F175" s="199"/>
      <c r="G175" s="199"/>
      <c r="H175" s="199"/>
      <c r="I175" s="199"/>
    </row>
    <row r="176" spans="1:10" s="4" customFormat="1" x14ac:dyDescent="0.25">
      <c r="A176" s="197"/>
      <c r="B176" s="197"/>
      <c r="C176" s="200"/>
      <c r="D176" s="188"/>
      <c r="E176" s="201" t="s">
        <v>230</v>
      </c>
      <c r="F176" s="199"/>
      <c r="G176" s="199"/>
      <c r="H176" s="199"/>
      <c r="I176" s="199"/>
    </row>
    <row r="177" spans="1:9" s="31" customFormat="1" x14ac:dyDescent="0.35">
      <c r="A177" s="202"/>
      <c r="B177" s="202"/>
      <c r="C177" s="198" t="s">
        <v>87</v>
      </c>
      <c r="D177" s="74"/>
      <c r="E177" s="203"/>
      <c r="F177" s="81"/>
      <c r="G177" s="81"/>
      <c r="H177" s="81"/>
      <c r="I177" s="81"/>
    </row>
    <row r="178" spans="1:9" s="4" customFormat="1" x14ac:dyDescent="0.2">
      <c r="A178" s="204"/>
      <c r="B178" s="205"/>
      <c r="C178" s="123" t="s">
        <v>88</v>
      </c>
      <c r="D178" s="25">
        <f>+D172+1</f>
        <v>97</v>
      </c>
      <c r="E178" s="206"/>
      <c r="F178" s="199"/>
      <c r="G178" s="199"/>
      <c r="H178" s="199"/>
      <c r="I178" s="199"/>
    </row>
    <row r="179" spans="1:9" s="4" customFormat="1" ht="20" x14ac:dyDescent="0.2">
      <c r="A179" s="204"/>
      <c r="B179" s="205"/>
      <c r="C179" s="123" t="s">
        <v>89</v>
      </c>
      <c r="D179" s="25">
        <f>+D178+1</f>
        <v>98</v>
      </c>
      <c r="E179" s="207"/>
      <c r="F179" s="199"/>
      <c r="G179" s="199"/>
      <c r="H179" s="199"/>
      <c r="I179" s="199"/>
    </row>
    <row r="180" spans="1:9" s="4" customFormat="1" ht="35.15" customHeight="1" x14ac:dyDescent="0.2">
      <c r="A180" s="204"/>
      <c r="B180" s="208"/>
      <c r="C180" s="209" t="s">
        <v>336</v>
      </c>
      <c r="D180" s="25">
        <f>+D179+1</f>
        <v>99</v>
      </c>
      <c r="E180" s="210">
        <f>E178-E179</f>
        <v>0</v>
      </c>
      <c r="F180" s="199"/>
      <c r="G180" s="199"/>
      <c r="H180" s="199"/>
      <c r="I180" s="199"/>
    </row>
    <row r="181" spans="1:9" s="4" customFormat="1" x14ac:dyDescent="0.25">
      <c r="A181" s="197"/>
      <c r="B181" s="197"/>
      <c r="C181" s="211" t="s">
        <v>90</v>
      </c>
      <c r="D181" s="25"/>
      <c r="E181" s="203"/>
      <c r="F181" s="199"/>
      <c r="G181" s="199"/>
      <c r="H181" s="199"/>
      <c r="I181" s="199"/>
    </row>
    <row r="182" spans="1:9" s="4" customFormat="1" x14ac:dyDescent="0.2">
      <c r="A182" s="204"/>
      <c r="B182" s="205"/>
      <c r="C182" s="123" t="s">
        <v>91</v>
      </c>
      <c r="D182" s="25">
        <f>+D180+1</f>
        <v>100</v>
      </c>
      <c r="E182" s="206"/>
      <c r="F182" s="199"/>
      <c r="G182" s="199"/>
      <c r="H182" s="199"/>
      <c r="I182" s="199"/>
    </row>
    <row r="183" spans="1:9" s="4" customFormat="1" ht="20" x14ac:dyDescent="0.2">
      <c r="A183" s="204"/>
      <c r="B183" s="205"/>
      <c r="C183" s="123" t="s">
        <v>92</v>
      </c>
      <c r="D183" s="25">
        <f>+D182+1</f>
        <v>101</v>
      </c>
      <c r="E183" s="206"/>
      <c r="F183" s="199"/>
      <c r="G183" s="199"/>
      <c r="H183" s="199"/>
      <c r="I183" s="199"/>
    </row>
    <row r="184" spans="1:9" s="4" customFormat="1" ht="20.5" x14ac:dyDescent="0.2">
      <c r="A184" s="204"/>
      <c r="B184" s="208"/>
      <c r="C184" s="209" t="s">
        <v>337</v>
      </c>
      <c r="D184" s="25">
        <f>+D183+1</f>
        <v>102</v>
      </c>
      <c r="E184" s="459">
        <f>E182-E183</f>
        <v>0</v>
      </c>
      <c r="F184" s="199"/>
      <c r="G184" s="199"/>
      <c r="H184" s="199"/>
      <c r="I184" s="199"/>
    </row>
    <row r="185" spans="1:9" s="4" customFormat="1" x14ac:dyDescent="0.2">
      <c r="A185" s="204"/>
      <c r="B185" s="212"/>
      <c r="C185" s="213" t="s">
        <v>219</v>
      </c>
      <c r="D185" s="25"/>
      <c r="E185" s="214"/>
      <c r="F185" s="199"/>
      <c r="G185" s="199"/>
      <c r="H185" s="199"/>
      <c r="I185" s="199"/>
    </row>
    <row r="186" spans="1:9" s="4" customFormat="1" x14ac:dyDescent="0.2">
      <c r="A186" s="204"/>
      <c r="B186" s="205"/>
      <c r="C186" s="123" t="s">
        <v>220</v>
      </c>
      <c r="D186" s="25">
        <f>+D184+1</f>
        <v>103</v>
      </c>
      <c r="E186" s="206"/>
      <c r="F186" s="199"/>
      <c r="G186" s="199"/>
      <c r="H186" s="199"/>
      <c r="I186" s="199"/>
    </row>
    <row r="187" spans="1:9" s="4" customFormat="1" x14ac:dyDescent="0.2">
      <c r="A187" s="204"/>
      <c r="B187" s="205"/>
      <c r="C187" s="123" t="s">
        <v>275</v>
      </c>
      <c r="D187" s="25">
        <f>+D186+1</f>
        <v>104</v>
      </c>
      <c r="E187" s="206"/>
      <c r="F187" s="199"/>
      <c r="G187" s="199"/>
      <c r="H187" s="199"/>
      <c r="I187" s="199"/>
    </row>
    <row r="188" spans="1:9" s="4" customFormat="1" x14ac:dyDescent="0.25">
      <c r="A188" s="204"/>
      <c r="B188" s="212"/>
      <c r="C188" s="213" t="s">
        <v>276</v>
      </c>
      <c r="D188" s="39"/>
      <c r="E188" s="203"/>
      <c r="F188" s="199"/>
      <c r="G188" s="199"/>
      <c r="H188" s="199"/>
      <c r="I188" s="199"/>
    </row>
    <row r="189" spans="1:9" s="4" customFormat="1" x14ac:dyDescent="0.2">
      <c r="A189" s="204"/>
      <c r="B189" s="212"/>
      <c r="C189" s="123" t="s">
        <v>220</v>
      </c>
      <c r="D189" s="25">
        <f>+D187+1</f>
        <v>105</v>
      </c>
      <c r="E189" s="214"/>
      <c r="F189" s="199"/>
      <c r="G189" s="199"/>
      <c r="H189" s="199"/>
      <c r="I189" s="199"/>
    </row>
    <row r="190" spans="1:9" s="4" customFormat="1" x14ac:dyDescent="0.2">
      <c r="A190" s="204"/>
      <c r="B190" s="205"/>
      <c r="C190" s="123" t="s">
        <v>275</v>
      </c>
      <c r="D190" s="25">
        <f t="shared" ref="D190:D207" si="7">+D189+1</f>
        <v>106</v>
      </c>
      <c r="E190" s="215">
        <f>SUM(E191:E192)</f>
        <v>0</v>
      </c>
      <c r="F190" s="199"/>
      <c r="G190" s="199"/>
      <c r="H190" s="199"/>
      <c r="I190" s="199"/>
    </row>
    <row r="191" spans="1:9" s="4" customFormat="1" ht="30" x14ac:dyDescent="0.2">
      <c r="A191" s="204"/>
      <c r="B191" s="205"/>
      <c r="C191" s="216" t="s">
        <v>277</v>
      </c>
      <c r="D191" s="25">
        <f t="shared" si="7"/>
        <v>107</v>
      </c>
      <c r="E191" s="207"/>
      <c r="F191" s="199"/>
      <c r="G191" s="199"/>
      <c r="H191" s="199"/>
      <c r="I191" s="199"/>
    </row>
    <row r="192" spans="1:9" s="4" customFormat="1" x14ac:dyDescent="0.2">
      <c r="A192" s="204"/>
      <c r="B192" s="205"/>
      <c r="C192" s="216" t="s">
        <v>93</v>
      </c>
      <c r="D192" s="25">
        <f t="shared" si="7"/>
        <v>108</v>
      </c>
      <c r="E192" s="207"/>
      <c r="F192" s="199"/>
      <c r="G192" s="199"/>
      <c r="H192" s="199"/>
      <c r="I192" s="199"/>
    </row>
    <row r="193" spans="1:9" s="4" customFormat="1" ht="21" x14ac:dyDescent="0.2">
      <c r="A193" s="204"/>
      <c r="B193" s="212"/>
      <c r="C193" s="213" t="s">
        <v>94</v>
      </c>
      <c r="D193" s="25">
        <f t="shared" si="7"/>
        <v>109</v>
      </c>
      <c r="E193" s="215">
        <f>E191</f>
        <v>0</v>
      </c>
      <c r="F193" s="199"/>
      <c r="G193" s="199"/>
      <c r="H193" s="199"/>
      <c r="I193" s="199"/>
    </row>
    <row r="194" spans="1:9" s="4" customFormat="1" x14ac:dyDescent="0.2">
      <c r="A194" s="204"/>
      <c r="B194" s="212"/>
      <c r="C194" s="213" t="s">
        <v>95</v>
      </c>
      <c r="D194" s="25">
        <f t="shared" si="7"/>
        <v>110</v>
      </c>
      <c r="E194" s="210">
        <f>E192</f>
        <v>0</v>
      </c>
      <c r="F194" s="199"/>
      <c r="G194" s="199"/>
      <c r="H194" s="199"/>
      <c r="I194" s="199"/>
    </row>
    <row r="195" spans="1:9" s="265" customFormat="1" x14ac:dyDescent="0.25">
      <c r="A195" s="461"/>
      <c r="B195" s="461"/>
      <c r="C195" s="460" t="s">
        <v>347</v>
      </c>
      <c r="D195" s="462"/>
      <c r="E195" s="463"/>
      <c r="F195" s="264"/>
      <c r="G195" s="264"/>
      <c r="H195" s="264"/>
      <c r="I195" s="264"/>
    </row>
    <row r="196" spans="1:9" s="4" customFormat="1" ht="20.5" x14ac:dyDescent="0.2">
      <c r="A196" s="204"/>
      <c r="B196" s="212"/>
      <c r="C196" s="209" t="s">
        <v>348</v>
      </c>
      <c r="D196" s="25">
        <v>111</v>
      </c>
      <c r="E196" s="217">
        <f>SUM(E197:E199)</f>
        <v>0</v>
      </c>
      <c r="F196" s="199"/>
      <c r="G196" s="199"/>
      <c r="H196" s="199"/>
      <c r="I196" s="199"/>
    </row>
    <row r="197" spans="1:9" s="4" customFormat="1" x14ac:dyDescent="0.2">
      <c r="A197" s="204"/>
      <c r="B197" s="205"/>
      <c r="C197" s="216" t="s">
        <v>96</v>
      </c>
      <c r="D197" s="25">
        <f t="shared" si="7"/>
        <v>112</v>
      </c>
      <c r="E197" s="206"/>
      <c r="F197" s="199"/>
      <c r="G197" s="199"/>
      <c r="H197" s="199"/>
      <c r="I197" s="199"/>
    </row>
    <row r="198" spans="1:9" s="4" customFormat="1" ht="20" x14ac:dyDescent="0.2">
      <c r="A198" s="204"/>
      <c r="B198" s="205"/>
      <c r="C198" s="216" t="s">
        <v>97</v>
      </c>
      <c r="D198" s="25">
        <f t="shared" si="7"/>
        <v>113</v>
      </c>
      <c r="E198" s="206"/>
      <c r="F198" s="199"/>
      <c r="G198" s="199"/>
      <c r="H198" s="199"/>
      <c r="I198" s="199"/>
    </row>
    <row r="199" spans="1:9" s="4" customFormat="1" x14ac:dyDescent="0.2">
      <c r="A199" s="204"/>
      <c r="B199" s="205"/>
      <c r="C199" s="216" t="s">
        <v>98</v>
      </c>
      <c r="D199" s="25">
        <f t="shared" si="7"/>
        <v>114</v>
      </c>
      <c r="E199" s="207"/>
      <c r="F199" s="199"/>
      <c r="G199" s="199"/>
      <c r="H199" s="199"/>
      <c r="I199" s="199"/>
    </row>
    <row r="200" spans="1:9" s="4" customFormat="1" ht="20.5" x14ac:dyDescent="0.2">
      <c r="A200" s="204"/>
      <c r="B200" s="212"/>
      <c r="C200" s="209" t="s">
        <v>349</v>
      </c>
      <c r="D200" s="25">
        <f t="shared" si="7"/>
        <v>115</v>
      </c>
      <c r="E200" s="215">
        <f>SUM(E201:E203)</f>
        <v>0</v>
      </c>
      <c r="F200" s="199"/>
      <c r="G200" s="199"/>
      <c r="H200" s="199"/>
      <c r="I200" s="199"/>
    </row>
    <row r="201" spans="1:9" s="4" customFormat="1" ht="20" x14ac:dyDescent="0.2">
      <c r="A201" s="204"/>
      <c r="B201" s="205"/>
      <c r="C201" s="216" t="s">
        <v>278</v>
      </c>
      <c r="D201" s="25">
        <f t="shared" si="7"/>
        <v>116</v>
      </c>
      <c r="E201" s="207"/>
      <c r="F201" s="199"/>
      <c r="G201" s="199"/>
      <c r="H201" s="199"/>
      <c r="I201" s="199"/>
    </row>
    <row r="202" spans="1:9" s="4" customFormat="1" ht="20" x14ac:dyDescent="0.2">
      <c r="A202" s="204"/>
      <c r="B202" s="205"/>
      <c r="C202" s="216" t="s">
        <v>279</v>
      </c>
      <c r="D202" s="25">
        <f t="shared" si="7"/>
        <v>117</v>
      </c>
      <c r="E202" s="207"/>
      <c r="F202" s="199"/>
      <c r="G202" s="199"/>
      <c r="H202" s="199"/>
      <c r="I202" s="199"/>
    </row>
    <row r="203" spans="1:9" s="4" customFormat="1" ht="20" x14ac:dyDescent="0.2">
      <c r="A203" s="204"/>
      <c r="B203" s="205"/>
      <c r="C203" s="216" t="s">
        <v>280</v>
      </c>
      <c r="D203" s="25">
        <f t="shared" si="7"/>
        <v>118</v>
      </c>
      <c r="E203" s="207"/>
      <c r="F203" s="199"/>
      <c r="G203" s="199"/>
      <c r="H203" s="199"/>
      <c r="I203" s="199"/>
    </row>
    <row r="204" spans="1:9" s="4" customFormat="1" x14ac:dyDescent="0.2">
      <c r="A204" s="204"/>
      <c r="B204" s="212"/>
      <c r="C204" s="209" t="s">
        <v>350</v>
      </c>
      <c r="D204" s="25">
        <f t="shared" si="7"/>
        <v>119</v>
      </c>
      <c r="E204" s="215">
        <f>SUM(E205:E207)</f>
        <v>0</v>
      </c>
      <c r="F204" s="199"/>
      <c r="G204" s="199"/>
      <c r="H204" s="199"/>
      <c r="I204" s="199"/>
    </row>
    <row r="205" spans="1:9" s="4" customFormat="1" ht="20" x14ac:dyDescent="0.2">
      <c r="A205" s="204"/>
      <c r="B205" s="205"/>
      <c r="C205" s="216" t="s">
        <v>99</v>
      </c>
      <c r="D205" s="25">
        <f t="shared" si="7"/>
        <v>120</v>
      </c>
      <c r="E205" s="207"/>
      <c r="F205" s="199"/>
      <c r="G205" s="199"/>
      <c r="H205" s="199"/>
      <c r="I205" s="199"/>
    </row>
    <row r="206" spans="1:9" s="4" customFormat="1" ht="20" x14ac:dyDescent="0.2">
      <c r="A206" s="204"/>
      <c r="B206" s="205"/>
      <c r="C206" s="216" t="s">
        <v>100</v>
      </c>
      <c r="D206" s="25">
        <f t="shared" si="7"/>
        <v>121</v>
      </c>
      <c r="E206" s="207"/>
      <c r="F206" s="199"/>
      <c r="G206" s="199"/>
      <c r="H206" s="199"/>
      <c r="I206" s="199"/>
    </row>
    <row r="207" spans="1:9" s="4" customFormat="1" ht="20" x14ac:dyDescent="0.35">
      <c r="A207" s="204"/>
      <c r="B207" s="205"/>
      <c r="C207" s="218" t="s">
        <v>101</v>
      </c>
      <c r="D207" s="92">
        <f t="shared" si="7"/>
        <v>122</v>
      </c>
      <c r="E207" s="207"/>
      <c r="F207" s="199"/>
      <c r="G207" s="199"/>
      <c r="H207" s="199"/>
      <c r="I207" s="199"/>
    </row>
    <row r="208" spans="1:9" s="4" customFormat="1" x14ac:dyDescent="0.35">
      <c r="A208" s="204"/>
      <c r="B208" s="205"/>
      <c r="C208" s="219"/>
      <c r="D208" s="220"/>
      <c r="E208" s="221"/>
      <c r="F208" s="199"/>
      <c r="G208" s="199"/>
      <c r="H208" s="199"/>
      <c r="I208" s="199"/>
    </row>
    <row r="209" spans="1:9" s="4" customFormat="1" x14ac:dyDescent="0.2">
      <c r="A209" s="199"/>
      <c r="B209" s="199"/>
      <c r="C209" s="195" t="s">
        <v>39</v>
      </c>
      <c r="D209" s="222"/>
      <c r="E209" s="199"/>
      <c r="F209" s="199"/>
      <c r="G209" s="199"/>
      <c r="H209" s="199"/>
      <c r="I209" s="199"/>
    </row>
    <row r="210" spans="1:9" s="4" customFormat="1" ht="21" x14ac:dyDescent="0.25">
      <c r="A210" s="197"/>
      <c r="B210" s="197"/>
      <c r="C210" s="223" t="s">
        <v>86</v>
      </c>
      <c r="D210" s="160" t="s">
        <v>15</v>
      </c>
      <c r="E210" s="70" t="s">
        <v>78</v>
      </c>
      <c r="F210" s="199"/>
      <c r="G210" s="199"/>
      <c r="H210" s="199"/>
      <c r="I210" s="199"/>
    </row>
    <row r="211" spans="1:9" s="4" customFormat="1" x14ac:dyDescent="0.25">
      <c r="A211" s="197"/>
      <c r="B211" s="197"/>
      <c r="C211" s="224"/>
      <c r="D211" s="188"/>
      <c r="E211" s="225" t="s">
        <v>230</v>
      </c>
      <c r="F211" s="199"/>
      <c r="G211" s="199"/>
      <c r="H211" s="199"/>
      <c r="I211" s="199"/>
    </row>
    <row r="212" spans="1:9" s="31" customFormat="1" x14ac:dyDescent="0.35">
      <c r="A212" s="202"/>
      <c r="B212" s="202"/>
      <c r="C212" s="226" t="s">
        <v>281</v>
      </c>
      <c r="D212" s="227"/>
      <c r="E212" s="225"/>
      <c r="F212" s="81"/>
      <c r="G212" s="81"/>
      <c r="H212" s="81"/>
      <c r="I212" s="81"/>
    </row>
    <row r="213" spans="1:9" s="4" customFormat="1" ht="20" x14ac:dyDescent="0.35">
      <c r="A213" s="204"/>
      <c r="B213" s="228"/>
      <c r="C213" s="123" t="s">
        <v>282</v>
      </c>
      <c r="D213" s="79">
        <f>+D207+1</f>
        <v>123</v>
      </c>
      <c r="E213" s="229"/>
      <c r="F213" s="199"/>
      <c r="G213" s="81"/>
      <c r="H213" s="81"/>
      <c r="I213" s="199"/>
    </row>
    <row r="214" spans="1:9" s="4" customFormat="1" x14ac:dyDescent="0.35">
      <c r="A214" s="204"/>
      <c r="B214" s="228"/>
      <c r="C214" s="123" t="s">
        <v>102</v>
      </c>
      <c r="D214" s="230">
        <f>+D213+1</f>
        <v>124</v>
      </c>
      <c r="E214" s="206"/>
      <c r="F214" s="199"/>
      <c r="G214" s="81"/>
      <c r="H214" s="81"/>
    </row>
    <row r="215" spans="1:9" s="4" customFormat="1" x14ac:dyDescent="0.35">
      <c r="A215" s="204"/>
      <c r="B215" s="228"/>
      <c r="C215" s="231" t="s">
        <v>103</v>
      </c>
      <c r="D215" s="232">
        <f>+D214+1</f>
        <v>125</v>
      </c>
      <c r="E215" s="233"/>
      <c r="F215" s="199"/>
      <c r="G215" s="81"/>
      <c r="H215" s="81"/>
    </row>
    <row r="216" spans="1:9" s="4" customFormat="1" x14ac:dyDescent="0.25">
      <c r="A216" s="197"/>
      <c r="B216" s="197"/>
      <c r="C216" s="234" t="s">
        <v>104</v>
      </c>
      <c r="D216" s="235"/>
      <c r="E216" s="225"/>
      <c r="F216" s="199"/>
      <c r="G216" s="81"/>
      <c r="H216" s="81"/>
    </row>
    <row r="217" spans="1:9" s="4" customFormat="1" x14ac:dyDescent="0.35">
      <c r="A217" s="204"/>
      <c r="B217" s="212"/>
      <c r="C217" s="236" t="s">
        <v>283</v>
      </c>
      <c r="D217" s="237"/>
      <c r="E217" s="225"/>
      <c r="F217" s="199"/>
      <c r="G217" s="81"/>
      <c r="H217" s="81"/>
    </row>
    <row r="218" spans="1:9" s="4" customFormat="1" x14ac:dyDescent="0.35">
      <c r="A218" s="204"/>
      <c r="B218" s="205"/>
      <c r="C218" s="216" t="s">
        <v>105</v>
      </c>
      <c r="D218" s="82">
        <f>+D215+1</f>
        <v>126</v>
      </c>
      <c r="E218" s="464"/>
      <c r="F218" s="199"/>
      <c r="G218" s="81"/>
      <c r="H218" s="81"/>
    </row>
    <row r="219" spans="1:9" s="4" customFormat="1" x14ac:dyDescent="0.35">
      <c r="A219" s="204"/>
      <c r="B219" s="205"/>
      <c r="C219" s="216" t="s">
        <v>106</v>
      </c>
      <c r="D219" s="82">
        <f>+D218+1</f>
        <v>127</v>
      </c>
      <c r="E219" s="239"/>
      <c r="F219" s="199"/>
      <c r="G219" s="81"/>
      <c r="H219" s="81"/>
    </row>
    <row r="220" spans="1:9" s="4" customFormat="1" ht="21" x14ac:dyDescent="0.35">
      <c r="A220" s="204"/>
      <c r="B220" s="212"/>
      <c r="C220" s="209" t="s">
        <v>351</v>
      </c>
      <c r="D220" s="82">
        <f>+D219+1</f>
        <v>128</v>
      </c>
      <c r="E220" s="143">
        <f>MAX(0, E219-E218)</f>
        <v>0</v>
      </c>
      <c r="F220" s="199"/>
      <c r="G220" s="81"/>
      <c r="H220" s="81"/>
    </row>
    <row r="221" spans="1:9" s="4" customFormat="1" x14ac:dyDescent="0.25">
      <c r="A221" s="197"/>
      <c r="B221" s="197"/>
      <c r="C221" s="234" t="s">
        <v>284</v>
      </c>
      <c r="D221" s="240"/>
      <c r="E221" s="465"/>
      <c r="F221" s="199"/>
      <c r="G221" s="81"/>
      <c r="H221" s="81"/>
      <c r="I221" s="199"/>
    </row>
    <row r="222" spans="1:9" s="4" customFormat="1" x14ac:dyDescent="0.2">
      <c r="A222" s="204"/>
      <c r="B222" s="212"/>
      <c r="C222" s="123" t="s">
        <v>107</v>
      </c>
      <c r="D222" s="82">
        <f>+D220+1</f>
        <v>129</v>
      </c>
      <c r="E222" s="241">
        <f>SUM(E223:E226)</f>
        <v>0</v>
      </c>
      <c r="F222" s="199"/>
      <c r="G222" s="81"/>
      <c r="H222" s="81"/>
      <c r="I222" s="199"/>
    </row>
    <row r="223" spans="1:9" s="4" customFormat="1" ht="20" x14ac:dyDescent="0.35">
      <c r="A223" s="204"/>
      <c r="B223" s="205"/>
      <c r="C223" s="216" t="s">
        <v>108</v>
      </c>
      <c r="D223" s="82">
        <f>+D222+1</f>
        <v>130</v>
      </c>
      <c r="E223" s="238"/>
      <c r="F223" s="199"/>
      <c r="G223" s="199"/>
      <c r="H223" s="199"/>
      <c r="I223" s="199"/>
    </row>
    <row r="224" spans="1:9" s="4" customFormat="1" ht="30" x14ac:dyDescent="0.35">
      <c r="A224" s="204"/>
      <c r="B224" s="205"/>
      <c r="C224" s="216" t="s">
        <v>109</v>
      </c>
      <c r="D224" s="82">
        <f>+D223+1</f>
        <v>131</v>
      </c>
      <c r="E224" s="239"/>
      <c r="F224" s="199"/>
      <c r="G224" s="199"/>
      <c r="H224" s="199"/>
      <c r="I224" s="199"/>
    </row>
    <row r="225" spans="1:9" s="4" customFormat="1" ht="30" x14ac:dyDescent="0.35">
      <c r="A225" s="204"/>
      <c r="B225" s="205"/>
      <c r="C225" s="216" t="s">
        <v>110</v>
      </c>
      <c r="D225" s="82">
        <f>+D224+1</f>
        <v>132</v>
      </c>
      <c r="E225" s="239"/>
      <c r="F225" s="199"/>
      <c r="G225" s="199"/>
      <c r="H225" s="199"/>
      <c r="I225" s="199"/>
    </row>
    <row r="226" spans="1:9" s="4" customFormat="1" ht="20" x14ac:dyDescent="0.35">
      <c r="A226" s="204"/>
      <c r="B226" s="205"/>
      <c r="C226" s="216" t="s">
        <v>111</v>
      </c>
      <c r="D226" s="82">
        <f>+D225+1</f>
        <v>133</v>
      </c>
      <c r="E226" s="239"/>
      <c r="F226" s="199"/>
      <c r="G226" s="199"/>
      <c r="H226" s="199"/>
      <c r="I226" s="199"/>
    </row>
    <row r="227" spans="1:9" s="4" customFormat="1" ht="37.5" customHeight="1" x14ac:dyDescent="0.35">
      <c r="A227" s="204"/>
      <c r="B227" s="212"/>
      <c r="C227" s="165" t="s">
        <v>352</v>
      </c>
      <c r="D227" s="82">
        <f>+D226+1</f>
        <v>134</v>
      </c>
      <c r="E227" s="243">
        <f>E223+E224+E225</f>
        <v>0</v>
      </c>
      <c r="F227" s="199"/>
      <c r="G227" s="199"/>
      <c r="H227" s="199"/>
      <c r="I227" s="199"/>
    </row>
    <row r="228" spans="1:9" s="4" customFormat="1" x14ac:dyDescent="0.25">
      <c r="A228" s="197"/>
      <c r="B228" s="197"/>
      <c r="C228" s="211" t="s">
        <v>59</v>
      </c>
      <c r="D228" s="82"/>
      <c r="E228" s="203"/>
      <c r="F228" s="199"/>
      <c r="G228" s="199"/>
      <c r="H228" s="199"/>
      <c r="I228" s="199"/>
    </row>
    <row r="229" spans="1:9" s="4" customFormat="1" ht="41" x14ac:dyDescent="0.35">
      <c r="A229" s="204"/>
      <c r="B229" s="228"/>
      <c r="C229" s="209" t="s">
        <v>285</v>
      </c>
      <c r="D229" s="82">
        <f>+D227+1</f>
        <v>135</v>
      </c>
      <c r="E229" s="206"/>
      <c r="F229" s="199"/>
      <c r="G229" s="199"/>
      <c r="H229" s="199"/>
      <c r="I229" s="199"/>
    </row>
    <row r="230" spans="1:9" s="4" customFormat="1" ht="40" x14ac:dyDescent="0.35">
      <c r="A230" s="204"/>
      <c r="B230" s="228"/>
      <c r="C230" s="216" t="s">
        <v>286</v>
      </c>
      <c r="D230" s="82">
        <f>+D229+1</f>
        <v>136</v>
      </c>
      <c r="E230" s="206"/>
      <c r="F230" s="199"/>
      <c r="G230" s="199"/>
      <c r="H230" s="199"/>
      <c r="I230" s="199"/>
    </row>
    <row r="231" spans="1:9" s="4" customFormat="1" x14ac:dyDescent="0.35">
      <c r="A231" s="204"/>
      <c r="B231" s="228"/>
      <c r="C231" s="150" t="s">
        <v>112</v>
      </c>
      <c r="D231" s="82">
        <f>+D230+1</f>
        <v>137</v>
      </c>
      <c r="E231" s="233"/>
      <c r="F231" s="199"/>
      <c r="G231" s="199"/>
      <c r="H231" s="199"/>
      <c r="I231" s="199"/>
    </row>
    <row r="232" spans="1:9" s="4" customFormat="1" x14ac:dyDescent="0.35">
      <c r="A232" s="204"/>
      <c r="B232" s="199"/>
      <c r="C232" s="244" t="s">
        <v>60</v>
      </c>
      <c r="D232" s="245"/>
      <c r="E232" s="203"/>
      <c r="F232" s="199"/>
      <c r="G232" s="199"/>
      <c r="H232" s="199"/>
      <c r="I232" s="199"/>
    </row>
    <row r="233" spans="1:9" s="4" customFormat="1" ht="30" x14ac:dyDescent="0.35">
      <c r="A233" s="204"/>
      <c r="B233" s="199"/>
      <c r="C233" s="123" t="s">
        <v>113</v>
      </c>
      <c r="D233" s="82">
        <f>+D231+1</f>
        <v>138</v>
      </c>
      <c r="E233" s="206"/>
      <c r="F233" s="199"/>
      <c r="G233" s="199"/>
      <c r="H233" s="199"/>
      <c r="I233" s="199"/>
    </row>
    <row r="234" spans="1:9" s="4" customFormat="1" ht="20" x14ac:dyDescent="0.35">
      <c r="A234" s="204"/>
      <c r="B234" s="199"/>
      <c r="C234" s="123" t="s">
        <v>114</v>
      </c>
      <c r="D234" s="82">
        <f>+D233+1</f>
        <v>139</v>
      </c>
      <c r="E234" s="206"/>
      <c r="F234" s="199"/>
      <c r="G234" s="199"/>
      <c r="H234" s="199"/>
      <c r="I234" s="199"/>
    </row>
    <row r="235" spans="1:9" s="4" customFormat="1" ht="20" x14ac:dyDescent="0.35">
      <c r="A235" s="204"/>
      <c r="B235" s="205"/>
      <c r="C235" s="123" t="s">
        <v>115</v>
      </c>
      <c r="D235" s="82">
        <f>+D234+1</f>
        <v>140</v>
      </c>
      <c r="E235" s="207"/>
      <c r="F235" s="199"/>
      <c r="G235" s="199"/>
      <c r="H235" s="199"/>
      <c r="I235" s="199"/>
    </row>
    <row r="236" spans="1:9" s="4" customFormat="1" x14ac:dyDescent="0.35">
      <c r="A236" s="204"/>
      <c r="B236" s="212"/>
      <c r="C236" s="129" t="s">
        <v>116</v>
      </c>
      <c r="D236" s="92">
        <f>+D235+1</f>
        <v>141</v>
      </c>
      <c r="E236" s="215">
        <f>MAX(0,E233-E234)</f>
        <v>0</v>
      </c>
      <c r="F236" s="199"/>
      <c r="G236" s="199"/>
      <c r="H236" s="199"/>
      <c r="I236" s="199"/>
    </row>
    <row r="237" spans="1:9" s="4" customFormat="1" x14ac:dyDescent="0.2">
      <c r="A237" s="204"/>
      <c r="B237" s="212"/>
      <c r="C237" s="246"/>
      <c r="D237" s="247"/>
      <c r="E237" s="248"/>
      <c r="F237" s="199"/>
      <c r="G237" s="199"/>
      <c r="H237" s="199"/>
      <c r="I237" s="199"/>
    </row>
    <row r="238" spans="1:9" s="4" customFormat="1" x14ac:dyDescent="0.2">
      <c r="A238" s="199"/>
      <c r="B238" s="199"/>
      <c r="C238" s="98" t="s">
        <v>39</v>
      </c>
      <c r="D238" s="222"/>
      <c r="E238" s="199"/>
      <c r="F238" s="199"/>
      <c r="G238" s="199"/>
      <c r="H238" s="199"/>
      <c r="I238" s="199"/>
    </row>
    <row r="239" spans="1:9" s="4" customFormat="1" ht="21" x14ac:dyDescent="0.25">
      <c r="A239" s="249"/>
      <c r="B239" s="250"/>
      <c r="C239" s="223" t="s">
        <v>86</v>
      </c>
      <c r="D239" s="251" t="s">
        <v>15</v>
      </c>
      <c r="E239" s="74" t="s">
        <v>78</v>
      </c>
      <c r="F239" s="199"/>
      <c r="G239" s="199"/>
      <c r="H239" s="199"/>
      <c r="I239" s="199"/>
    </row>
    <row r="240" spans="1:9" s="4" customFormat="1" x14ac:dyDescent="0.25">
      <c r="A240" s="249"/>
      <c r="B240" s="250"/>
      <c r="C240" s="252"/>
      <c r="D240" s="253"/>
      <c r="E240" s="254" t="s">
        <v>230</v>
      </c>
      <c r="F240" s="199"/>
      <c r="G240" s="199"/>
      <c r="H240" s="199"/>
      <c r="I240" s="199"/>
    </row>
    <row r="241" spans="1:15" s="31" customFormat="1" ht="31.5" x14ac:dyDescent="0.35">
      <c r="A241" s="211"/>
      <c r="B241" s="255"/>
      <c r="C241" s="256" t="s">
        <v>117</v>
      </c>
      <c r="D241" s="257"/>
      <c r="E241" s="41"/>
      <c r="F241" s="81"/>
      <c r="G241" s="81"/>
      <c r="H241" s="81"/>
      <c r="I241" s="81"/>
    </row>
    <row r="242" spans="1:15" s="4" customFormat="1" x14ac:dyDescent="0.2">
      <c r="A242" s="258"/>
      <c r="B242" s="205"/>
      <c r="C242" s="123" t="s">
        <v>118</v>
      </c>
      <c r="D242" s="259">
        <f>D236+1</f>
        <v>142</v>
      </c>
      <c r="E242" s="260"/>
      <c r="F242" s="199"/>
      <c r="G242" s="199"/>
      <c r="H242" s="199"/>
      <c r="I242" s="199"/>
    </row>
    <row r="243" spans="1:15" s="4" customFormat="1" x14ac:dyDescent="0.2">
      <c r="A243" s="258"/>
      <c r="B243" s="205"/>
      <c r="C243" s="123" t="s">
        <v>119</v>
      </c>
      <c r="D243" s="259">
        <f>+D242+1</f>
        <v>143</v>
      </c>
      <c r="E243" s="261"/>
      <c r="F243" s="199"/>
      <c r="G243" s="199"/>
      <c r="H243" s="199"/>
      <c r="I243" s="199"/>
    </row>
    <row r="244" spans="1:15" s="4" customFormat="1" x14ac:dyDescent="0.2">
      <c r="A244" s="258"/>
      <c r="B244" s="212"/>
      <c r="C244" s="209" t="s">
        <v>120</v>
      </c>
      <c r="D244" s="259">
        <f t="shared" ref="D244:D264" si="8">+D243+1</f>
        <v>144</v>
      </c>
      <c r="E244" s="262">
        <f>MAX(0,E242-E243)</f>
        <v>0</v>
      </c>
      <c r="F244" s="199"/>
      <c r="G244" s="199"/>
      <c r="H244" s="199"/>
      <c r="I244" s="199"/>
    </row>
    <row r="245" spans="1:15" s="4" customFormat="1" x14ac:dyDescent="0.2">
      <c r="A245" s="258"/>
      <c r="B245" s="205"/>
      <c r="C245" s="123" t="s">
        <v>121</v>
      </c>
      <c r="D245" s="259">
        <f t="shared" si="8"/>
        <v>145</v>
      </c>
      <c r="E245" s="261"/>
      <c r="F245" s="199"/>
      <c r="G245" s="199"/>
      <c r="H245" s="199"/>
      <c r="I245" s="199"/>
    </row>
    <row r="246" spans="1:15" s="4" customFormat="1" x14ac:dyDescent="0.2">
      <c r="A246" s="258"/>
      <c r="B246" s="205"/>
      <c r="C246" s="123" t="s">
        <v>119</v>
      </c>
      <c r="D246" s="259">
        <f t="shared" si="8"/>
        <v>146</v>
      </c>
      <c r="E246" s="261"/>
      <c r="F246" s="199"/>
      <c r="G246" s="199"/>
      <c r="H246" s="199"/>
      <c r="I246" s="199"/>
    </row>
    <row r="247" spans="1:15" s="4" customFormat="1" x14ac:dyDescent="0.2">
      <c r="A247" s="258"/>
      <c r="B247" s="212"/>
      <c r="C247" s="209" t="s">
        <v>122</v>
      </c>
      <c r="D247" s="259">
        <f t="shared" si="8"/>
        <v>147</v>
      </c>
      <c r="E247" s="263">
        <f>MAX(0,E245-E246)</f>
        <v>0</v>
      </c>
      <c r="F247" s="199"/>
      <c r="G247" s="199"/>
      <c r="H247" s="199"/>
      <c r="I247" s="199"/>
    </row>
    <row r="248" spans="1:15" s="4" customFormat="1" x14ac:dyDescent="0.2">
      <c r="A248" s="258"/>
      <c r="B248" s="205"/>
      <c r="C248" s="123" t="s">
        <v>123</v>
      </c>
      <c r="D248" s="259">
        <f t="shared" si="8"/>
        <v>148</v>
      </c>
      <c r="E248" s="261"/>
      <c r="F248" s="264"/>
      <c r="G248" s="264"/>
      <c r="H248" s="264"/>
      <c r="I248" s="264"/>
      <c r="J248" s="265"/>
      <c r="K248" s="265"/>
      <c r="L248" s="265"/>
      <c r="M248" s="265"/>
      <c r="N248" s="265"/>
      <c r="O248" s="265"/>
    </row>
    <row r="249" spans="1:15" s="4" customFormat="1" x14ac:dyDescent="0.2">
      <c r="A249" s="258"/>
      <c r="B249" s="205"/>
      <c r="C249" s="123" t="s">
        <v>119</v>
      </c>
      <c r="D249" s="259">
        <f t="shared" si="8"/>
        <v>149</v>
      </c>
      <c r="E249" s="261"/>
      <c r="F249" s="264"/>
      <c r="G249" s="264"/>
      <c r="H249" s="264"/>
      <c r="I249" s="264"/>
      <c r="J249" s="265"/>
      <c r="K249" s="265"/>
      <c r="L249" s="265"/>
      <c r="M249" s="265"/>
      <c r="N249" s="265"/>
      <c r="O249" s="265"/>
    </row>
    <row r="250" spans="1:15" s="268" customFormat="1" x14ac:dyDescent="0.2">
      <c r="A250" s="266"/>
      <c r="B250" s="205"/>
      <c r="C250" s="267" t="s">
        <v>124</v>
      </c>
      <c r="D250" s="259">
        <f t="shared" si="8"/>
        <v>150</v>
      </c>
      <c r="E250" s="261"/>
      <c r="F250" s="264"/>
      <c r="G250" s="264"/>
      <c r="H250" s="264"/>
      <c r="I250" s="264"/>
      <c r="J250" s="265"/>
      <c r="K250" s="265"/>
      <c r="L250" s="265"/>
      <c r="M250" s="265"/>
      <c r="N250" s="265"/>
      <c r="O250" s="265"/>
    </row>
    <row r="251" spans="1:15" s="4" customFormat="1" x14ac:dyDescent="0.2">
      <c r="A251" s="258"/>
      <c r="B251" s="212"/>
      <c r="C251" s="242" t="s">
        <v>125</v>
      </c>
      <c r="D251" s="259">
        <f t="shared" si="8"/>
        <v>151</v>
      </c>
      <c r="E251" s="269">
        <f>MAX(0,E248-E249)+E250</f>
        <v>0</v>
      </c>
      <c r="F251" s="264"/>
      <c r="G251" s="264"/>
      <c r="H251" s="264"/>
      <c r="I251" s="264"/>
      <c r="J251" s="265"/>
      <c r="K251" s="265"/>
      <c r="L251" s="265"/>
      <c r="M251" s="265"/>
      <c r="N251" s="265"/>
      <c r="O251" s="265"/>
    </row>
    <row r="252" spans="1:15" s="4" customFormat="1" ht="36" customHeight="1" x14ac:dyDescent="0.2">
      <c r="A252" s="258"/>
      <c r="B252" s="212"/>
      <c r="C252" s="242" t="s">
        <v>353</v>
      </c>
      <c r="D252" s="259">
        <f t="shared" si="8"/>
        <v>152</v>
      </c>
      <c r="E252" s="215">
        <f>E244+E247+E251</f>
        <v>0</v>
      </c>
      <c r="F252" s="264"/>
      <c r="G252" s="264"/>
      <c r="H252" s="264"/>
      <c r="I252" s="264"/>
      <c r="J252" s="265"/>
      <c r="K252" s="265"/>
      <c r="L252" s="265"/>
      <c r="M252" s="265"/>
      <c r="N252" s="265"/>
      <c r="O252" s="265"/>
    </row>
    <row r="253" spans="1:15" s="4" customFormat="1" x14ac:dyDescent="0.2">
      <c r="A253" s="258"/>
      <c r="B253" s="212"/>
      <c r="C253" s="123" t="s">
        <v>126</v>
      </c>
      <c r="D253" s="259">
        <f t="shared" si="8"/>
        <v>153</v>
      </c>
      <c r="E253" s="215">
        <f>MAX(E100,0)</f>
        <v>0</v>
      </c>
      <c r="F253" s="264"/>
      <c r="G253" s="264"/>
      <c r="H253" s="264"/>
      <c r="I253" s="264"/>
      <c r="J253" s="265"/>
      <c r="K253" s="265"/>
      <c r="L253" s="265"/>
      <c r="M253" s="265"/>
      <c r="N253" s="265"/>
      <c r="O253" s="265"/>
    </row>
    <row r="254" spans="1:15" s="4" customFormat="1" ht="59.5" customHeight="1" x14ac:dyDescent="0.2">
      <c r="A254" s="258"/>
      <c r="B254" s="212"/>
      <c r="C254" s="209" t="s">
        <v>287</v>
      </c>
      <c r="D254" s="259">
        <f t="shared" si="8"/>
        <v>154</v>
      </c>
      <c r="E254" s="215">
        <f>MAX(0, E252-0.1*E253)</f>
        <v>0</v>
      </c>
      <c r="F254" s="264"/>
      <c r="G254" s="264"/>
      <c r="H254" s="264"/>
      <c r="I254" s="264"/>
      <c r="J254" s="265"/>
      <c r="K254" s="265"/>
      <c r="L254" s="265"/>
      <c r="M254" s="265"/>
      <c r="N254" s="265"/>
      <c r="O254" s="265"/>
    </row>
    <row r="255" spans="1:15" s="4" customFormat="1" ht="20" x14ac:dyDescent="0.2">
      <c r="A255" s="258"/>
      <c r="B255" s="212"/>
      <c r="C255" s="123" t="s">
        <v>288</v>
      </c>
      <c r="D255" s="259">
        <f t="shared" si="8"/>
        <v>155</v>
      </c>
      <c r="E255" s="215">
        <f>IF(ISNUMBER(E252),IF(E252&gt;0, IF(AND(ISNUMBER(E254),ISNUMBER(E244)),E254*E244/E252,""), 0),"")</f>
        <v>0</v>
      </c>
      <c r="F255" s="264"/>
      <c r="G255" s="264"/>
      <c r="H255" s="264"/>
      <c r="I255" s="264"/>
      <c r="J255" s="265"/>
      <c r="K255" s="265"/>
      <c r="L255" s="265"/>
      <c r="M255" s="265"/>
      <c r="N255" s="265"/>
      <c r="O255" s="265"/>
    </row>
    <row r="256" spans="1:15" s="4" customFormat="1" x14ac:dyDescent="0.2">
      <c r="A256" s="258"/>
      <c r="B256" s="212"/>
      <c r="C256" s="270" t="s">
        <v>127</v>
      </c>
      <c r="D256" s="259">
        <f t="shared" si="8"/>
        <v>156</v>
      </c>
      <c r="E256" s="215">
        <f>IF(ISNUMBER(E252),IF(E252&gt;0, IF(AND(ISNUMBER(E254),ISNUMBER(E247)),E254*E247/E252,""), 0),"")</f>
        <v>0</v>
      </c>
      <c r="F256" s="264"/>
      <c r="G256" s="264"/>
      <c r="H256" s="264"/>
      <c r="I256" s="264"/>
      <c r="J256" s="265"/>
      <c r="K256" s="265"/>
      <c r="L256" s="265"/>
      <c r="M256" s="265"/>
      <c r="N256" s="265"/>
      <c r="O256" s="265"/>
    </row>
    <row r="257" spans="1:15" s="4" customFormat="1" x14ac:dyDescent="0.2">
      <c r="A257" s="258"/>
      <c r="B257" s="212"/>
      <c r="C257" s="270" t="s">
        <v>128</v>
      </c>
      <c r="D257" s="259">
        <f t="shared" si="8"/>
        <v>157</v>
      </c>
      <c r="E257" s="459">
        <f>IF(ISNUMBER(E252),IF(E252&gt;0, IF(AND(ISNUMBER(E254),ISNUMBER(E251)),E254*E251/E252,""), 0),"")</f>
        <v>0</v>
      </c>
      <c r="F257" s="271"/>
      <c r="G257" s="264"/>
      <c r="H257" s="264"/>
      <c r="I257" s="264"/>
      <c r="J257" s="265"/>
      <c r="K257" s="265"/>
      <c r="L257" s="265"/>
      <c r="M257" s="265"/>
      <c r="N257" s="265"/>
      <c r="O257" s="265"/>
    </row>
    <row r="258" spans="1:15" ht="20.5" x14ac:dyDescent="0.2">
      <c r="A258" s="266"/>
      <c r="B258" s="212"/>
      <c r="C258" s="272" t="s">
        <v>355</v>
      </c>
      <c r="D258" s="259">
        <f t="shared" si="8"/>
        <v>158</v>
      </c>
      <c r="E258" s="262">
        <f>E244-E255</f>
        <v>0</v>
      </c>
      <c r="F258" s="273"/>
      <c r="G258" s="265"/>
      <c r="H258" s="265"/>
      <c r="I258" s="265"/>
      <c r="J258" s="265"/>
      <c r="K258" s="265"/>
      <c r="L258" s="265"/>
      <c r="M258" s="274"/>
      <c r="N258" s="274"/>
      <c r="O258" s="274"/>
    </row>
    <row r="259" spans="1:15" ht="23.15" customHeight="1" x14ac:dyDescent="0.2">
      <c r="A259" s="266"/>
      <c r="B259" s="212"/>
      <c r="C259" s="272" t="s">
        <v>356</v>
      </c>
      <c r="D259" s="259">
        <f>+D258+1</f>
        <v>159</v>
      </c>
      <c r="E259" s="262">
        <f>E247-E256</f>
        <v>0</v>
      </c>
      <c r="F259" s="273"/>
      <c r="G259" s="265"/>
      <c r="H259" s="265"/>
      <c r="I259" s="265"/>
      <c r="J259" s="265"/>
      <c r="K259" s="265"/>
      <c r="L259" s="265"/>
      <c r="M259" s="274"/>
      <c r="N259" s="274"/>
      <c r="O259" s="274"/>
    </row>
    <row r="260" spans="1:15" ht="26.4" customHeight="1" x14ac:dyDescent="0.2">
      <c r="A260" s="266"/>
      <c r="B260" s="212"/>
      <c r="C260" s="267" t="s">
        <v>357</v>
      </c>
      <c r="D260" s="259">
        <f>+D259+1</f>
        <v>160</v>
      </c>
      <c r="E260" s="262">
        <f>E251-E257</f>
        <v>0</v>
      </c>
      <c r="F260" s="275"/>
      <c r="G260" s="265"/>
      <c r="H260" s="265"/>
      <c r="I260" s="265"/>
      <c r="J260" s="265"/>
      <c r="K260" s="265"/>
      <c r="L260" s="265"/>
      <c r="M260" s="274"/>
      <c r="N260" s="274"/>
      <c r="O260" s="274"/>
    </row>
    <row r="261" spans="1:15" s="277" customFormat="1" ht="26.4" customHeight="1" x14ac:dyDescent="0.2">
      <c r="A261" s="266"/>
      <c r="B261" s="212"/>
      <c r="C261" s="267" t="s">
        <v>289</v>
      </c>
      <c r="D261" s="259">
        <f>+D260+1</f>
        <v>161</v>
      </c>
      <c r="E261" s="276"/>
      <c r="F261" s="265"/>
      <c r="G261" s="265"/>
      <c r="H261" s="265"/>
      <c r="I261" s="265"/>
      <c r="J261" s="265"/>
      <c r="K261" s="265"/>
      <c r="L261" s="265"/>
      <c r="M261" s="274"/>
      <c r="N261" s="274"/>
      <c r="O261" s="274"/>
    </row>
    <row r="262" spans="1:15" ht="31" x14ac:dyDescent="0.2">
      <c r="A262" s="266"/>
      <c r="B262" s="212"/>
      <c r="C262" s="272" t="s">
        <v>358</v>
      </c>
      <c r="D262" s="259">
        <f>+D261+1</f>
        <v>162</v>
      </c>
      <c r="E262" s="41"/>
      <c r="F262" s="278"/>
      <c r="G262" s="57"/>
      <c r="H262" s="57"/>
      <c r="I262" s="57"/>
      <c r="J262" s="57"/>
    </row>
    <row r="263" spans="1:15" ht="30" customHeight="1" x14ac:dyDescent="0.2">
      <c r="A263" s="266"/>
      <c r="B263" s="212"/>
      <c r="C263" s="272" t="s">
        <v>359</v>
      </c>
      <c r="D263" s="259">
        <f t="shared" si="8"/>
        <v>163</v>
      </c>
      <c r="E263" s="279"/>
      <c r="F263" s="57"/>
      <c r="G263" s="57"/>
      <c r="H263" s="57"/>
      <c r="I263" s="57"/>
      <c r="J263" s="57"/>
    </row>
    <row r="264" spans="1:15" ht="33" customHeight="1" x14ac:dyDescent="0.2">
      <c r="A264" s="266"/>
      <c r="B264" s="212"/>
      <c r="C264" s="272" t="s">
        <v>360</v>
      </c>
      <c r="D264" s="259">
        <f t="shared" si="8"/>
        <v>164</v>
      </c>
      <c r="E264" s="279"/>
      <c r="F264" s="57"/>
      <c r="G264" s="57"/>
      <c r="H264" s="57"/>
      <c r="I264" s="57"/>
      <c r="J264" s="57"/>
    </row>
    <row r="265" spans="1:15" ht="42" x14ac:dyDescent="0.2">
      <c r="A265" s="266"/>
      <c r="B265" s="212"/>
      <c r="C265" s="280" t="s">
        <v>290</v>
      </c>
      <c r="D265" s="281"/>
      <c r="E265" s="282"/>
      <c r="F265" s="57"/>
      <c r="G265" s="57"/>
      <c r="H265" s="57"/>
      <c r="I265" s="57"/>
      <c r="J265" s="57"/>
    </row>
    <row r="266" spans="1:15" x14ac:dyDescent="0.2">
      <c r="A266" s="266"/>
      <c r="B266" s="212"/>
      <c r="C266" s="267" t="s">
        <v>118</v>
      </c>
      <c r="D266" s="281">
        <f>+D264+1</f>
        <v>165</v>
      </c>
      <c r="E266" s="283"/>
      <c r="F266" s="57"/>
      <c r="G266" s="57"/>
      <c r="H266" s="57"/>
      <c r="I266" s="57"/>
      <c r="J266" s="57"/>
    </row>
    <row r="267" spans="1:15" x14ac:dyDescent="0.25">
      <c r="A267" s="284"/>
      <c r="B267" s="250"/>
      <c r="C267" s="272" t="s">
        <v>119</v>
      </c>
      <c r="D267" s="281">
        <f>+D266+1</f>
        <v>166</v>
      </c>
      <c r="E267" s="285"/>
      <c r="F267" s="278"/>
      <c r="G267" s="57"/>
      <c r="H267" s="57"/>
      <c r="I267" s="57"/>
      <c r="J267" s="57"/>
    </row>
    <row r="268" spans="1:15" x14ac:dyDescent="0.2">
      <c r="A268" s="266"/>
      <c r="B268" s="205"/>
      <c r="C268" s="236" t="s">
        <v>120</v>
      </c>
      <c r="D268" s="281">
        <f t="shared" ref="D268:D278" si="9">+D267+1</f>
        <v>167</v>
      </c>
      <c r="E268" s="286">
        <f>MAX(0,E266-E267)</f>
        <v>0</v>
      </c>
      <c r="F268" s="57"/>
      <c r="G268" s="57"/>
      <c r="H268" s="57"/>
      <c r="I268" s="57"/>
      <c r="J268" s="57"/>
    </row>
    <row r="269" spans="1:15" x14ac:dyDescent="0.2">
      <c r="A269" s="266"/>
      <c r="B269" s="205"/>
      <c r="C269" s="267" t="s">
        <v>121</v>
      </c>
      <c r="D269" s="281">
        <f t="shared" si="9"/>
        <v>168</v>
      </c>
      <c r="E269" s="287"/>
      <c r="F269" s="57"/>
      <c r="G269" s="57"/>
      <c r="H269" s="57"/>
      <c r="I269" s="57"/>
      <c r="J269" s="57"/>
    </row>
    <row r="270" spans="1:15" x14ac:dyDescent="0.2">
      <c r="A270" s="266"/>
      <c r="B270" s="212"/>
      <c r="C270" s="267" t="s">
        <v>119</v>
      </c>
      <c r="D270" s="281">
        <f t="shared" si="9"/>
        <v>169</v>
      </c>
      <c r="E270" s="288"/>
      <c r="F270" s="57"/>
      <c r="G270" s="57"/>
      <c r="H270" s="57"/>
      <c r="I270" s="57"/>
      <c r="J270" s="57"/>
    </row>
    <row r="271" spans="1:15" x14ac:dyDescent="0.2">
      <c r="A271" s="266"/>
      <c r="B271" s="205"/>
      <c r="C271" s="236" t="s">
        <v>122</v>
      </c>
      <c r="D271" s="281">
        <f t="shared" si="9"/>
        <v>170</v>
      </c>
      <c r="E271" s="289">
        <f>MAX(0,E269-E270)</f>
        <v>0</v>
      </c>
      <c r="F271" s="57"/>
      <c r="G271" s="57"/>
      <c r="H271" s="57"/>
      <c r="I271" s="57"/>
      <c r="J271" s="57"/>
    </row>
    <row r="272" spans="1:15" x14ac:dyDescent="0.2">
      <c r="A272" s="266"/>
      <c r="B272" s="205"/>
      <c r="C272" s="267" t="s">
        <v>123</v>
      </c>
      <c r="D272" s="281">
        <f t="shared" si="9"/>
        <v>171</v>
      </c>
      <c r="E272" s="289"/>
      <c r="F272" s="57"/>
      <c r="G272" s="57"/>
      <c r="H272" s="57"/>
      <c r="I272" s="57"/>
      <c r="J272" s="57"/>
    </row>
    <row r="273" spans="1:15" x14ac:dyDescent="0.2">
      <c r="A273" s="266"/>
      <c r="B273" s="212"/>
      <c r="C273" s="267" t="s">
        <v>119</v>
      </c>
      <c r="D273" s="281">
        <f t="shared" si="9"/>
        <v>172</v>
      </c>
      <c r="E273" s="288"/>
      <c r="F273" s="57"/>
      <c r="G273" s="57"/>
      <c r="H273" s="57"/>
      <c r="I273" s="57"/>
      <c r="J273" s="57"/>
    </row>
    <row r="274" spans="1:15" s="277" customFormat="1" x14ac:dyDescent="0.2">
      <c r="A274" s="266"/>
      <c r="B274" s="205"/>
      <c r="C274" s="267" t="s">
        <v>129</v>
      </c>
      <c r="D274" s="281">
        <f t="shared" si="9"/>
        <v>173</v>
      </c>
      <c r="E274" s="289"/>
      <c r="F274" s="57"/>
      <c r="G274" s="57"/>
      <c r="H274" s="57"/>
      <c r="I274" s="57"/>
      <c r="J274" s="57"/>
      <c r="K274" s="57"/>
      <c r="L274" s="57"/>
      <c r="M274" s="290"/>
      <c r="N274" s="290"/>
      <c r="O274" s="274"/>
    </row>
    <row r="275" spans="1:15" x14ac:dyDescent="0.2">
      <c r="A275" s="266"/>
      <c r="B275" s="205"/>
      <c r="C275" s="236" t="s">
        <v>125</v>
      </c>
      <c r="D275" s="281">
        <f t="shared" si="9"/>
        <v>174</v>
      </c>
      <c r="E275" s="289">
        <f>MAX(0,E272-E273)+E274</f>
        <v>0</v>
      </c>
      <c r="F275" s="57"/>
      <c r="G275" s="57"/>
      <c r="H275" s="57"/>
      <c r="I275" s="57"/>
      <c r="J275" s="57"/>
    </row>
    <row r="276" spans="1:15" s="274" customFormat="1" ht="20" x14ac:dyDescent="0.2">
      <c r="A276" s="291"/>
      <c r="B276" s="292"/>
      <c r="C276" s="164" t="s">
        <v>130</v>
      </c>
      <c r="D276" s="281">
        <f t="shared" si="9"/>
        <v>175</v>
      </c>
      <c r="E276" s="239">
        <f>E102</f>
        <v>0</v>
      </c>
      <c r="F276" s="265"/>
      <c r="G276" s="265"/>
      <c r="H276" s="265"/>
      <c r="I276" s="265"/>
      <c r="J276" s="265"/>
      <c r="K276" s="265"/>
      <c r="L276" s="265"/>
    </row>
    <row r="277" spans="1:15" x14ac:dyDescent="0.2">
      <c r="A277" s="266"/>
      <c r="B277" s="212"/>
      <c r="C277" s="236" t="s">
        <v>131</v>
      </c>
      <c r="D277" s="281">
        <f t="shared" si="9"/>
        <v>176</v>
      </c>
      <c r="E277" s="426">
        <f>MAX(0,E268-E276*0.1)</f>
        <v>0</v>
      </c>
      <c r="F277" s="57"/>
      <c r="G277" s="57"/>
      <c r="H277" s="57"/>
      <c r="I277" s="57"/>
      <c r="J277" s="57"/>
    </row>
    <row r="278" spans="1:15" x14ac:dyDescent="0.2">
      <c r="A278" s="266"/>
      <c r="B278" s="212"/>
      <c r="C278" s="236" t="s">
        <v>132</v>
      </c>
      <c r="D278" s="281">
        <f t="shared" si="9"/>
        <v>177</v>
      </c>
      <c r="E278" s="288">
        <f>E271</f>
        <v>0</v>
      </c>
      <c r="F278" s="57"/>
      <c r="G278" s="57"/>
      <c r="H278" s="57"/>
      <c r="I278" s="57"/>
      <c r="J278" s="57"/>
    </row>
    <row r="279" spans="1:15" x14ac:dyDescent="0.2">
      <c r="A279" s="266"/>
      <c r="B279" s="212"/>
      <c r="C279" s="293" t="s">
        <v>133</v>
      </c>
      <c r="D279" s="294">
        <f>+D278+1</f>
        <v>178</v>
      </c>
      <c r="E279" s="288">
        <f>E275</f>
        <v>0</v>
      </c>
      <c r="F279" s="57"/>
      <c r="G279" s="57"/>
      <c r="H279" s="57"/>
      <c r="I279" s="57"/>
      <c r="J279" s="57"/>
    </row>
    <row r="280" spans="1:15" x14ac:dyDescent="0.2">
      <c r="A280" s="266"/>
      <c r="B280" s="212"/>
      <c r="C280" s="173"/>
      <c r="D280" s="295"/>
      <c r="E280" s="296"/>
      <c r="F280" s="57"/>
      <c r="G280" s="57"/>
      <c r="H280" s="57"/>
      <c r="I280" s="57"/>
      <c r="J280" s="57"/>
    </row>
    <row r="281" spans="1:15" x14ac:dyDescent="0.25">
      <c r="A281" s="266"/>
      <c r="B281" s="212"/>
      <c r="C281" s="173"/>
      <c r="D281" s="297"/>
      <c r="E281" s="57"/>
      <c r="F281" s="57"/>
      <c r="G281" s="57"/>
      <c r="H281" s="57"/>
      <c r="I281" s="57"/>
      <c r="J281" s="57"/>
    </row>
    <row r="282" spans="1:15" x14ac:dyDescent="0.35">
      <c r="A282" s="298"/>
      <c r="B282" s="212"/>
      <c r="C282" s="299"/>
      <c r="D282" s="173"/>
      <c r="E282" s="173"/>
      <c r="F282" s="57"/>
      <c r="G282" s="57"/>
      <c r="H282" s="57"/>
      <c r="I282" s="57"/>
      <c r="J282" s="57"/>
    </row>
    <row r="283" spans="1:15" x14ac:dyDescent="0.35">
      <c r="A283" s="57"/>
      <c r="B283" s="57"/>
      <c r="C283" s="98" t="s">
        <v>39</v>
      </c>
      <c r="D283" s="173"/>
      <c r="E283" s="173"/>
      <c r="F283" s="57"/>
      <c r="G283" s="57"/>
      <c r="H283" s="57"/>
      <c r="I283" s="57"/>
      <c r="J283" s="57"/>
    </row>
    <row r="284" spans="1:15" ht="21" x14ac:dyDescent="0.25">
      <c r="A284" s="57"/>
      <c r="B284" s="57"/>
      <c r="C284" s="300" t="s">
        <v>86</v>
      </c>
      <c r="D284" s="301" t="s">
        <v>15</v>
      </c>
      <c r="E284" s="74" t="s">
        <v>78</v>
      </c>
      <c r="F284" s="57"/>
      <c r="G284" s="57"/>
      <c r="H284" s="57"/>
      <c r="I284" s="57"/>
      <c r="J284" s="57"/>
    </row>
    <row r="285" spans="1:15" x14ac:dyDescent="0.25">
      <c r="A285" s="57"/>
      <c r="B285" s="57"/>
      <c r="C285" s="302"/>
      <c r="D285" s="303"/>
      <c r="E285" s="304">
        <v>1</v>
      </c>
      <c r="F285" s="57"/>
      <c r="G285" s="57"/>
      <c r="H285" s="57"/>
      <c r="I285" s="57"/>
      <c r="J285" s="57"/>
    </row>
    <row r="286" spans="1:15" x14ac:dyDescent="0.25">
      <c r="A286" s="57"/>
      <c r="B286" s="57"/>
      <c r="C286" s="200" t="s">
        <v>145</v>
      </c>
      <c r="D286" s="160"/>
      <c r="E286" s="304"/>
      <c r="F286" s="57"/>
      <c r="G286" s="57"/>
      <c r="H286" s="57"/>
      <c r="I286" s="57"/>
      <c r="J286" s="57"/>
    </row>
    <row r="287" spans="1:15" x14ac:dyDescent="0.35">
      <c r="A287" s="57"/>
      <c r="B287" s="57"/>
      <c r="C287" s="305" t="s">
        <v>134</v>
      </c>
      <c r="D287" s="306">
        <f>D279+1</f>
        <v>179</v>
      </c>
      <c r="E287" s="206"/>
      <c r="F287" s="57"/>
      <c r="G287" s="57"/>
      <c r="H287" s="57"/>
      <c r="I287" s="57"/>
      <c r="J287" s="57"/>
    </row>
    <row r="288" spans="1:15" ht="20" x14ac:dyDescent="0.35">
      <c r="A288" s="57"/>
      <c r="B288" s="57"/>
      <c r="C288" s="305" t="s">
        <v>135</v>
      </c>
      <c r="D288" s="306">
        <f>D287+1</f>
        <v>180</v>
      </c>
      <c r="E288" s="206"/>
      <c r="F288" s="57"/>
      <c r="G288" s="57"/>
      <c r="H288" s="57"/>
      <c r="I288" s="57"/>
      <c r="J288" s="57"/>
    </row>
    <row r="289" spans="1:10" x14ac:dyDescent="0.35">
      <c r="A289" s="57"/>
      <c r="B289" s="57"/>
      <c r="C289" s="307" t="s">
        <v>361</v>
      </c>
      <c r="D289" s="306">
        <f>D288+1</f>
        <v>181</v>
      </c>
      <c r="E289" s="215">
        <f>E287-E288</f>
        <v>0</v>
      </c>
      <c r="F289" s="57"/>
      <c r="G289" s="57"/>
      <c r="H289" s="57"/>
      <c r="I289" s="57"/>
      <c r="J289" s="57"/>
    </row>
    <row r="290" spans="1:10" ht="20" x14ac:dyDescent="0.35">
      <c r="A290" s="57"/>
      <c r="B290" s="57"/>
      <c r="C290" s="305" t="s">
        <v>136</v>
      </c>
      <c r="D290" s="306">
        <f>D289+1</f>
        <v>182</v>
      </c>
      <c r="E290" s="215">
        <f>MAX(E102,0)</f>
        <v>0</v>
      </c>
      <c r="F290" s="57"/>
      <c r="G290" s="57"/>
      <c r="H290" s="57"/>
      <c r="I290" s="57"/>
      <c r="J290" s="57"/>
    </row>
    <row r="291" spans="1:10" ht="21" x14ac:dyDescent="0.35">
      <c r="A291" s="57"/>
      <c r="B291" s="57"/>
      <c r="C291" s="308" t="s">
        <v>137</v>
      </c>
      <c r="D291" s="306">
        <f>D290+1</f>
        <v>183</v>
      </c>
      <c r="E291" s="210">
        <f>MAX(0,E289-0.1*E290)</f>
        <v>0</v>
      </c>
      <c r="F291" s="57"/>
      <c r="G291" s="57"/>
      <c r="H291" s="57"/>
      <c r="I291" s="57"/>
      <c r="J291" s="57"/>
    </row>
    <row r="292" spans="1:10" x14ac:dyDescent="0.25">
      <c r="A292" s="309"/>
      <c r="B292" s="310"/>
      <c r="C292" s="311" t="s">
        <v>146</v>
      </c>
      <c r="D292" s="188"/>
      <c r="E292" s="203"/>
      <c r="F292" s="57"/>
      <c r="G292" s="57"/>
      <c r="H292" s="57"/>
      <c r="I292" s="57"/>
      <c r="J292" s="57"/>
    </row>
    <row r="293" spans="1:10" x14ac:dyDescent="0.2">
      <c r="A293" s="266"/>
      <c r="B293" s="212"/>
      <c r="C293" s="267" t="s">
        <v>291</v>
      </c>
      <c r="D293" s="312">
        <f>D291+1</f>
        <v>184</v>
      </c>
      <c r="E293" s="262"/>
      <c r="F293" s="57"/>
      <c r="G293" s="57"/>
      <c r="H293" s="57"/>
      <c r="I293" s="57"/>
      <c r="J293" s="57"/>
    </row>
    <row r="294" spans="1:10" ht="20" x14ac:dyDescent="0.2">
      <c r="A294" s="266"/>
      <c r="B294" s="212"/>
      <c r="C294" s="267" t="s">
        <v>138</v>
      </c>
      <c r="D294" s="312">
        <f>D293+1</f>
        <v>185</v>
      </c>
      <c r="E294" s="262">
        <f>MAX(E102,0)</f>
        <v>0</v>
      </c>
      <c r="F294" s="57"/>
      <c r="G294" s="57"/>
      <c r="H294" s="57"/>
      <c r="I294" s="57"/>
      <c r="J294" s="57"/>
    </row>
    <row r="295" spans="1:10" ht="21" x14ac:dyDescent="0.2">
      <c r="A295" s="266"/>
      <c r="B295" s="212"/>
      <c r="C295" s="236" t="s">
        <v>292</v>
      </c>
      <c r="D295" s="312">
        <f>D294+1</f>
        <v>186</v>
      </c>
      <c r="E295" s="313">
        <f>MAX(0,E293-0.1*E294)</f>
        <v>0</v>
      </c>
      <c r="F295" s="57"/>
      <c r="G295" s="57"/>
      <c r="H295" s="57"/>
      <c r="I295" s="57"/>
      <c r="J295" s="57"/>
    </row>
    <row r="296" spans="1:10" ht="31.5" x14ac:dyDescent="0.25">
      <c r="A296" s="266"/>
      <c r="B296" s="212"/>
      <c r="C296" s="314" t="s">
        <v>293</v>
      </c>
      <c r="D296" s="188"/>
      <c r="E296" s="203"/>
      <c r="F296" s="57"/>
      <c r="G296" s="57"/>
      <c r="H296" s="57"/>
      <c r="I296" s="57"/>
      <c r="J296" s="57"/>
    </row>
    <row r="297" spans="1:10" x14ac:dyDescent="0.35">
      <c r="A297" s="266"/>
      <c r="B297" s="212"/>
      <c r="C297" s="267" t="s">
        <v>139</v>
      </c>
      <c r="D297" s="315">
        <f>D295+1</f>
        <v>187</v>
      </c>
      <c r="E297" s="316">
        <f>E268-E277</f>
        <v>0</v>
      </c>
      <c r="F297" s="57"/>
      <c r="G297" s="57"/>
      <c r="H297" s="57"/>
      <c r="I297" s="57"/>
      <c r="J297" s="57"/>
    </row>
    <row r="298" spans="1:10" x14ac:dyDescent="0.2">
      <c r="A298" s="266"/>
      <c r="B298" s="212"/>
      <c r="C298" s="317" t="s">
        <v>140</v>
      </c>
      <c r="D298" s="312">
        <f>D297+1</f>
        <v>188</v>
      </c>
      <c r="E298" s="262">
        <f>E289-E291</f>
        <v>0</v>
      </c>
      <c r="F298" s="57"/>
      <c r="G298" s="57"/>
      <c r="H298" s="57"/>
      <c r="I298" s="57"/>
      <c r="J298" s="57"/>
    </row>
    <row r="299" spans="1:10" x14ac:dyDescent="0.2">
      <c r="A299" s="266"/>
      <c r="B299" s="212"/>
      <c r="C299" s="267" t="s">
        <v>141</v>
      </c>
      <c r="D299" s="312">
        <f>D298+1</f>
        <v>189</v>
      </c>
      <c r="E299" s="263">
        <f>E293-E295</f>
        <v>0</v>
      </c>
      <c r="F299" s="57"/>
      <c r="G299" s="57"/>
      <c r="H299" s="57"/>
      <c r="I299" s="57"/>
      <c r="J299" s="57"/>
    </row>
    <row r="300" spans="1:10" ht="21" x14ac:dyDescent="0.2">
      <c r="A300" s="266"/>
      <c r="B300" s="212"/>
      <c r="C300" s="236" t="s">
        <v>142</v>
      </c>
      <c r="D300" s="312">
        <f>D299+1</f>
        <v>190</v>
      </c>
      <c r="E300" s="263">
        <f>SUM(E297:E299)</f>
        <v>0</v>
      </c>
      <c r="F300" s="57"/>
      <c r="G300" s="57"/>
      <c r="H300" s="57"/>
      <c r="I300" s="57"/>
      <c r="J300" s="57"/>
    </row>
    <row r="301" spans="1:10" ht="21" x14ac:dyDescent="0.2">
      <c r="A301" s="266"/>
      <c r="B301" s="212"/>
      <c r="C301" s="236" t="s">
        <v>143</v>
      </c>
      <c r="D301" s="312">
        <f>D300+1</f>
        <v>191</v>
      </c>
      <c r="E301" s="313">
        <f>MAX(0,(E300-0.15*MAX(E108,0))/0.85)</f>
        <v>0</v>
      </c>
      <c r="F301" s="57"/>
      <c r="G301" s="57"/>
      <c r="H301" s="57"/>
      <c r="I301" s="57"/>
      <c r="J301" s="57"/>
    </row>
    <row r="302" spans="1:10" x14ac:dyDescent="0.2">
      <c r="A302" s="266"/>
      <c r="B302" s="212"/>
      <c r="C302" s="318" t="s">
        <v>294</v>
      </c>
      <c r="D302" s="319"/>
      <c r="E302" s="320"/>
      <c r="F302" s="57"/>
      <c r="G302" s="57"/>
      <c r="H302" s="57"/>
      <c r="I302" s="57"/>
      <c r="J302" s="57"/>
    </row>
    <row r="303" spans="1:10" x14ac:dyDescent="0.2">
      <c r="A303" s="266"/>
      <c r="B303" s="212"/>
      <c r="C303" s="267" t="s">
        <v>144</v>
      </c>
      <c r="D303" s="312">
        <f>D301+1</f>
        <v>192</v>
      </c>
      <c r="E303" s="262">
        <f>IF(ISNUMBER(E300),IF(E300&gt;0, IF(AND(ISNUMBER(E297),ISNUMBER(E301)),E297-(E297/E300)*E301,""), 0),"")</f>
        <v>0</v>
      </c>
      <c r="F303" s="57"/>
      <c r="G303" s="57"/>
      <c r="H303" s="57"/>
      <c r="I303" s="57"/>
      <c r="J303" s="57"/>
    </row>
    <row r="304" spans="1:10" x14ac:dyDescent="0.2">
      <c r="A304" s="266"/>
      <c r="B304" s="212"/>
      <c r="C304" s="267" t="s">
        <v>145</v>
      </c>
      <c r="D304" s="312">
        <f>D303+1</f>
        <v>193</v>
      </c>
      <c r="E304" s="217">
        <f>IF(E300&gt;0,E298-(E298/E300)*E301,0)</f>
        <v>0</v>
      </c>
      <c r="F304" s="57"/>
      <c r="G304" s="57"/>
      <c r="H304" s="57"/>
      <c r="I304" s="57"/>
      <c r="J304" s="57"/>
    </row>
    <row r="305" spans="1:10" x14ac:dyDescent="0.2">
      <c r="A305" s="266"/>
      <c r="B305" s="212"/>
      <c r="C305" s="267" t="s">
        <v>146</v>
      </c>
      <c r="D305" s="312">
        <f>D304+1</f>
        <v>194</v>
      </c>
      <c r="E305" s="263">
        <f>IF(ISNUMBER(E300),IF(E300&gt;0, IF(AND(ISNUMBER(E299),ISNUMBER(E301)),E299-(E299/E300)*E301,""), 0),"")</f>
        <v>0</v>
      </c>
      <c r="F305" s="57"/>
      <c r="G305" s="57"/>
      <c r="H305" s="57"/>
      <c r="I305" s="57"/>
      <c r="J305" s="57"/>
    </row>
    <row r="306" spans="1:10" x14ac:dyDescent="0.2">
      <c r="A306" s="266"/>
      <c r="B306" s="212"/>
      <c r="C306" s="272" t="s">
        <v>362</v>
      </c>
      <c r="D306" s="312">
        <f>D305+1</f>
        <v>195</v>
      </c>
      <c r="E306" s="313">
        <f>SUM(E303:E305)</f>
        <v>0</v>
      </c>
      <c r="F306" s="57"/>
      <c r="G306" s="57"/>
      <c r="H306" s="57"/>
      <c r="I306" s="57"/>
      <c r="J306" s="57"/>
    </row>
    <row r="307" spans="1:10" x14ac:dyDescent="0.2">
      <c r="A307" s="266"/>
      <c r="B307" s="212"/>
      <c r="C307" s="318" t="s">
        <v>295</v>
      </c>
      <c r="D307" s="319"/>
      <c r="E307" s="313"/>
      <c r="F307" s="57"/>
      <c r="G307" s="57"/>
      <c r="H307" s="57"/>
      <c r="I307" s="57"/>
      <c r="J307" s="57"/>
    </row>
    <row r="308" spans="1:10" x14ac:dyDescent="0.2">
      <c r="A308" s="266"/>
      <c r="B308" s="212"/>
      <c r="C308" s="321" t="s">
        <v>147</v>
      </c>
      <c r="D308" s="322">
        <f>D306+1</f>
        <v>196</v>
      </c>
      <c r="E308" s="217"/>
      <c r="F308" s="57"/>
      <c r="G308" s="57"/>
      <c r="H308" s="57"/>
      <c r="I308" s="57"/>
      <c r="J308" s="57"/>
    </row>
    <row r="309" spans="1:10" x14ac:dyDescent="0.2">
      <c r="A309" s="266"/>
      <c r="B309" s="212"/>
      <c r="C309" s="323"/>
      <c r="D309" s="324"/>
      <c r="E309" s="325"/>
      <c r="F309" s="57"/>
      <c r="G309" s="57"/>
      <c r="H309" s="57"/>
      <c r="I309" s="57"/>
      <c r="J309" s="57"/>
    </row>
    <row r="310" spans="1:10" x14ac:dyDescent="0.2">
      <c r="A310" s="266"/>
      <c r="B310" s="212"/>
      <c r="C310" s="98" t="s">
        <v>39</v>
      </c>
      <c r="D310" s="324"/>
      <c r="E310" s="325"/>
      <c r="F310" s="57"/>
      <c r="G310" s="57"/>
      <c r="H310" s="57"/>
      <c r="I310" s="57"/>
      <c r="J310" s="57"/>
    </row>
    <row r="311" spans="1:10" ht="21" x14ac:dyDescent="0.25">
      <c r="A311" s="266"/>
      <c r="B311" s="212"/>
      <c r="C311" s="326" t="s">
        <v>86</v>
      </c>
      <c r="D311" s="160" t="s">
        <v>15</v>
      </c>
      <c r="E311" s="70" t="s">
        <v>148</v>
      </c>
      <c r="F311" s="70" t="s">
        <v>149</v>
      </c>
      <c r="G311" s="70" t="s">
        <v>150</v>
      </c>
      <c r="H311" s="57"/>
      <c r="I311" s="57"/>
      <c r="J311" s="57"/>
    </row>
    <row r="312" spans="1:10" x14ac:dyDescent="0.25">
      <c r="A312" s="266"/>
      <c r="B312" s="212"/>
      <c r="C312" s="327"/>
      <c r="D312" s="188"/>
      <c r="E312" s="41" t="s">
        <v>230</v>
      </c>
      <c r="F312" s="41" t="s">
        <v>231</v>
      </c>
      <c r="G312" s="41" t="s">
        <v>232</v>
      </c>
      <c r="H312" s="57"/>
      <c r="I312" s="57"/>
      <c r="J312" s="57"/>
    </row>
    <row r="313" spans="1:10" x14ac:dyDescent="0.25">
      <c r="A313" s="266"/>
      <c r="B313" s="212"/>
      <c r="C313" s="328" t="s">
        <v>151</v>
      </c>
      <c r="D313" s="329"/>
      <c r="E313" s="463"/>
      <c r="F313" s="466"/>
      <c r="G313" s="466"/>
      <c r="H313" s="57"/>
      <c r="I313" s="57"/>
      <c r="J313" s="57"/>
    </row>
    <row r="314" spans="1:10" x14ac:dyDescent="0.2">
      <c r="A314" s="266"/>
      <c r="B314" s="212"/>
      <c r="C314" s="123" t="s">
        <v>152</v>
      </c>
      <c r="D314" s="312">
        <f>+D308+1</f>
        <v>197</v>
      </c>
      <c r="E314" s="125"/>
      <c r="F314" s="467"/>
      <c r="G314" s="468"/>
      <c r="H314" s="57"/>
      <c r="I314" s="57"/>
      <c r="J314" s="57"/>
    </row>
    <row r="315" spans="1:10" x14ac:dyDescent="0.2">
      <c r="A315" s="266"/>
      <c r="B315" s="212"/>
      <c r="C315" s="123" t="s">
        <v>153</v>
      </c>
      <c r="D315" s="333">
        <f>SUM(D314+1)</f>
        <v>198</v>
      </c>
      <c r="E315" s="330"/>
      <c r="F315" s="331"/>
      <c r="G315" s="332"/>
      <c r="H315" s="57"/>
      <c r="I315" s="57"/>
      <c r="J315" s="57"/>
    </row>
    <row r="316" spans="1:10" x14ac:dyDescent="0.2">
      <c r="A316" s="266"/>
      <c r="B316" s="212"/>
      <c r="C316" s="123" t="s">
        <v>154</v>
      </c>
      <c r="D316" s="333">
        <f t="shared" ref="D316:D323" si="10">SUM(D315+1)</f>
        <v>199</v>
      </c>
      <c r="E316" s="124"/>
      <c r="F316" s="125"/>
      <c r="G316" s="128"/>
      <c r="H316" s="57"/>
      <c r="I316" s="57"/>
      <c r="J316" s="57"/>
    </row>
    <row r="317" spans="1:10" x14ac:dyDescent="0.2">
      <c r="A317" s="266"/>
      <c r="B317" s="212"/>
      <c r="C317" s="123" t="s">
        <v>155</v>
      </c>
      <c r="D317" s="333">
        <f t="shared" si="10"/>
        <v>200</v>
      </c>
      <c r="E317" s="124"/>
      <c r="F317" s="125"/>
      <c r="G317" s="128"/>
      <c r="H317" s="57"/>
      <c r="I317" s="57"/>
      <c r="J317" s="57"/>
    </row>
    <row r="318" spans="1:10" ht="22" customHeight="1" x14ac:dyDescent="0.2">
      <c r="A318" s="266"/>
      <c r="B318" s="212"/>
      <c r="C318" s="123" t="s">
        <v>296</v>
      </c>
      <c r="D318" s="333">
        <f t="shared" si="10"/>
        <v>201</v>
      </c>
      <c r="E318" s="124"/>
      <c r="F318" s="125"/>
      <c r="G318" s="128"/>
      <c r="H318" s="57"/>
      <c r="I318" s="57"/>
      <c r="J318" s="57"/>
    </row>
    <row r="319" spans="1:10" x14ac:dyDescent="0.2">
      <c r="A319" s="266"/>
      <c r="B319" s="212"/>
      <c r="C319" s="123" t="s">
        <v>156</v>
      </c>
      <c r="D319" s="333">
        <f t="shared" si="10"/>
        <v>202</v>
      </c>
      <c r="E319" s="124"/>
      <c r="F319" s="125"/>
      <c r="G319" s="128"/>
      <c r="H319" s="57"/>
      <c r="I319" s="57"/>
      <c r="J319" s="57"/>
    </row>
    <row r="320" spans="1:10" x14ac:dyDescent="0.2">
      <c r="A320" s="266"/>
      <c r="B320" s="212"/>
      <c r="C320" s="123" t="s">
        <v>157</v>
      </c>
      <c r="D320" s="333">
        <f t="shared" si="10"/>
        <v>203</v>
      </c>
      <c r="E320" s="124"/>
      <c r="F320" s="125"/>
      <c r="G320" s="128"/>
      <c r="H320" s="57"/>
      <c r="I320" s="57"/>
      <c r="J320" s="57"/>
    </row>
    <row r="321" spans="1:10" ht="20" x14ac:dyDescent="0.2">
      <c r="A321" s="266"/>
      <c r="B321" s="212"/>
      <c r="C321" s="123" t="s">
        <v>297</v>
      </c>
      <c r="D321" s="333">
        <f t="shared" si="10"/>
        <v>204</v>
      </c>
      <c r="E321" s="124"/>
      <c r="F321" s="331"/>
      <c r="G321" s="331"/>
      <c r="H321" s="57"/>
      <c r="I321" s="334"/>
      <c r="J321" s="57"/>
    </row>
    <row r="322" spans="1:10" ht="12" x14ac:dyDescent="0.2">
      <c r="A322" s="266"/>
      <c r="B322" s="212"/>
      <c r="C322" s="123" t="s">
        <v>298</v>
      </c>
      <c r="D322" s="333">
        <f t="shared" si="10"/>
        <v>205</v>
      </c>
      <c r="E322" s="124"/>
      <c r="F322" s="125"/>
      <c r="G322" s="128"/>
      <c r="H322" s="57"/>
      <c r="I322" s="57"/>
      <c r="J322" s="57"/>
    </row>
    <row r="323" spans="1:10" x14ac:dyDescent="0.2">
      <c r="A323" s="266"/>
      <c r="B323" s="212"/>
      <c r="C323" s="335" t="s">
        <v>363</v>
      </c>
      <c r="D323" s="336">
        <f t="shared" si="10"/>
        <v>206</v>
      </c>
      <c r="E323" s="124">
        <f>SUM(E314:E322)</f>
        <v>0</v>
      </c>
      <c r="F323" s="125">
        <f>SUM(F314:F322)</f>
        <v>0</v>
      </c>
      <c r="G323" s="125">
        <f>SUM(G314:G322)</f>
        <v>0</v>
      </c>
      <c r="H323" s="57"/>
      <c r="I323" s="57"/>
      <c r="J323" s="57"/>
    </row>
    <row r="324" spans="1:10" x14ac:dyDescent="0.2">
      <c r="A324" s="266"/>
      <c r="B324" s="212"/>
      <c r="C324" s="337" t="s">
        <v>158</v>
      </c>
      <c r="D324" s="324"/>
      <c r="E324" s="325"/>
      <c r="F324" s="57"/>
      <c r="G324" s="57"/>
      <c r="H324" s="57"/>
      <c r="I324" s="57"/>
      <c r="J324" s="57"/>
    </row>
    <row r="325" spans="1:10" x14ac:dyDescent="0.2">
      <c r="A325" s="266"/>
      <c r="B325" s="212"/>
      <c r="C325" s="131" t="s">
        <v>159</v>
      </c>
      <c r="D325" s="324"/>
      <c r="E325" s="325"/>
      <c r="F325" s="57"/>
      <c r="G325" s="57"/>
      <c r="H325" s="57"/>
      <c r="I325" s="57"/>
      <c r="J325" s="57"/>
    </row>
    <row r="326" spans="1:10" x14ac:dyDescent="0.2">
      <c r="A326" s="266"/>
      <c r="B326" s="212"/>
      <c r="C326" s="337" t="s">
        <v>160</v>
      </c>
      <c r="D326" s="324"/>
      <c r="E326" s="325"/>
      <c r="F326" s="57"/>
      <c r="G326" s="57"/>
      <c r="H326" s="57"/>
      <c r="I326" s="57"/>
      <c r="J326" s="57"/>
    </row>
    <row r="327" spans="1:10" x14ac:dyDescent="0.2">
      <c r="A327" s="266"/>
      <c r="B327" s="212"/>
      <c r="C327" s="338"/>
      <c r="D327" s="324"/>
      <c r="E327" s="325"/>
      <c r="F327" s="57"/>
      <c r="G327" s="57"/>
      <c r="H327" s="57"/>
      <c r="I327" s="57"/>
      <c r="J327" s="57"/>
    </row>
    <row r="328" spans="1:10" x14ac:dyDescent="0.2">
      <c r="A328" s="266"/>
      <c r="B328" s="212"/>
      <c r="C328" s="323"/>
      <c r="D328" s="324"/>
      <c r="E328" s="325"/>
      <c r="F328" s="57"/>
      <c r="G328" s="57"/>
      <c r="H328" s="57"/>
      <c r="I328" s="57"/>
      <c r="J328" s="57"/>
    </row>
    <row r="329" spans="1:10" x14ac:dyDescent="0.25">
      <c r="A329" s="339"/>
      <c r="B329" s="310"/>
      <c r="C329" s="98" t="s">
        <v>39</v>
      </c>
      <c r="D329" s="297"/>
      <c r="E329" s="57"/>
      <c r="F329" s="57"/>
      <c r="G329" s="57"/>
      <c r="H329" s="57"/>
      <c r="I329" s="57"/>
      <c r="J329" s="57"/>
    </row>
    <row r="330" spans="1:10" ht="42" x14ac:dyDescent="0.35">
      <c r="A330" s="311"/>
      <c r="B330" s="340"/>
      <c r="C330" s="341" t="s">
        <v>161</v>
      </c>
      <c r="D330" s="342" t="s">
        <v>15</v>
      </c>
      <c r="E330" s="343" t="s">
        <v>162</v>
      </c>
      <c r="F330" s="57"/>
      <c r="G330" s="344"/>
      <c r="H330" s="57"/>
      <c r="I330" s="57"/>
      <c r="J330" s="57"/>
    </row>
    <row r="331" spans="1:10" x14ac:dyDescent="0.25">
      <c r="A331" s="311"/>
      <c r="B331" s="340"/>
      <c r="C331" s="345"/>
      <c r="D331" s="346"/>
      <c r="E331" s="225" t="s">
        <v>230</v>
      </c>
      <c r="F331" s="57"/>
      <c r="G331" s="57"/>
      <c r="H331" s="57"/>
      <c r="I331" s="57"/>
      <c r="J331" s="57"/>
    </row>
    <row r="332" spans="1:10" x14ac:dyDescent="0.25">
      <c r="A332" s="311"/>
      <c r="B332" s="340"/>
      <c r="C332" s="341" t="s">
        <v>299</v>
      </c>
      <c r="D332" s="329"/>
      <c r="E332" s="203"/>
      <c r="F332" s="57"/>
      <c r="G332" s="57"/>
      <c r="H332" s="57"/>
      <c r="I332" s="57"/>
      <c r="J332" s="57"/>
    </row>
    <row r="333" spans="1:10" x14ac:dyDescent="0.2">
      <c r="A333" s="311"/>
      <c r="B333" s="347"/>
      <c r="C333" s="348" t="s">
        <v>163</v>
      </c>
      <c r="D333" s="319">
        <f>SUM(D323+1)</f>
        <v>207</v>
      </c>
      <c r="E333" s="287"/>
      <c r="F333" s="57"/>
      <c r="G333" s="57"/>
      <c r="H333" s="57"/>
      <c r="I333" s="57"/>
      <c r="J333" s="57"/>
    </row>
    <row r="334" spans="1:10" x14ac:dyDescent="0.2">
      <c r="A334" s="311"/>
      <c r="B334" s="349"/>
      <c r="C334" s="267" t="s">
        <v>164</v>
      </c>
      <c r="D334" s="319">
        <f>SUM(D333+1)</f>
        <v>208</v>
      </c>
      <c r="E334" s="287">
        <v>0.1</v>
      </c>
      <c r="F334" s="57"/>
      <c r="G334" s="57"/>
      <c r="H334" s="57"/>
      <c r="I334" s="57"/>
      <c r="J334" s="57"/>
    </row>
    <row r="335" spans="1:10" x14ac:dyDescent="0.2">
      <c r="A335" s="311"/>
      <c r="B335" s="349"/>
      <c r="C335" s="350" t="s">
        <v>364</v>
      </c>
      <c r="D335" s="319">
        <f t="shared" ref="D335:D343" si="11">SUM(D334+1)</f>
        <v>209</v>
      </c>
      <c r="E335" s="351">
        <f>SUM(E336:E342)</f>
        <v>0</v>
      </c>
      <c r="F335" s="57"/>
      <c r="G335" s="265"/>
      <c r="H335" s="265"/>
      <c r="I335" s="57"/>
      <c r="J335" s="57"/>
    </row>
    <row r="336" spans="1:10" x14ac:dyDescent="0.2">
      <c r="A336" s="311"/>
      <c r="B336" s="347"/>
      <c r="C336" s="348" t="s">
        <v>165</v>
      </c>
      <c r="D336" s="319">
        <f t="shared" si="11"/>
        <v>210</v>
      </c>
      <c r="E336" s="289"/>
      <c r="F336" s="57"/>
      <c r="G336" s="57"/>
      <c r="H336" s="57"/>
      <c r="I336" s="57"/>
      <c r="J336" s="57"/>
    </row>
    <row r="337" spans="1:10" x14ac:dyDescent="0.2">
      <c r="A337" s="311"/>
      <c r="B337" s="349"/>
      <c r="C337" s="348" t="s">
        <v>166</v>
      </c>
      <c r="D337" s="319">
        <f t="shared" si="11"/>
        <v>211</v>
      </c>
      <c r="E337" s="289"/>
      <c r="F337" s="57"/>
      <c r="G337" s="57"/>
      <c r="H337" s="57"/>
      <c r="I337" s="57"/>
      <c r="J337" s="57"/>
    </row>
    <row r="338" spans="1:10" x14ac:dyDescent="0.2">
      <c r="A338" s="311"/>
      <c r="B338" s="349"/>
      <c r="C338" s="348" t="s">
        <v>167</v>
      </c>
      <c r="D338" s="319">
        <f t="shared" si="11"/>
        <v>212</v>
      </c>
      <c r="E338" s="289"/>
      <c r="F338" s="57"/>
      <c r="G338" s="57"/>
      <c r="H338" s="57"/>
      <c r="I338" s="57"/>
      <c r="J338" s="57"/>
    </row>
    <row r="339" spans="1:10" x14ac:dyDescent="0.2">
      <c r="A339" s="311"/>
      <c r="B339" s="349"/>
      <c r="C339" s="348" t="s">
        <v>168</v>
      </c>
      <c r="D339" s="319">
        <f t="shared" si="11"/>
        <v>213</v>
      </c>
      <c r="E339" s="289"/>
      <c r="F339" s="57"/>
      <c r="G339" s="57"/>
      <c r="H339" s="57"/>
      <c r="I339" s="57"/>
      <c r="J339" s="57"/>
    </row>
    <row r="340" spans="1:10" x14ac:dyDescent="0.2">
      <c r="A340" s="311"/>
      <c r="B340" s="349"/>
      <c r="C340" s="348" t="s">
        <v>169</v>
      </c>
      <c r="D340" s="319">
        <f t="shared" si="11"/>
        <v>214</v>
      </c>
      <c r="E340" s="289"/>
      <c r="F340" s="57"/>
      <c r="G340" s="57"/>
      <c r="H340" s="57"/>
      <c r="I340" s="57"/>
      <c r="J340" s="57"/>
    </row>
    <row r="341" spans="1:10" x14ac:dyDescent="0.2">
      <c r="A341" s="311"/>
      <c r="B341" s="349"/>
      <c r="C341" s="348" t="s">
        <v>170</v>
      </c>
      <c r="D341" s="319">
        <f t="shared" si="11"/>
        <v>215</v>
      </c>
      <c r="E341" s="289"/>
      <c r="F341" s="57"/>
      <c r="G341" s="57"/>
      <c r="H341" s="57"/>
      <c r="I341" s="57"/>
      <c r="J341" s="57"/>
    </row>
    <row r="342" spans="1:10" ht="20" x14ac:dyDescent="0.2">
      <c r="A342" s="311"/>
      <c r="B342" s="349"/>
      <c r="C342" s="267" t="s">
        <v>300</v>
      </c>
      <c r="D342" s="319">
        <f t="shared" si="11"/>
        <v>216</v>
      </c>
      <c r="E342" s="289"/>
      <c r="F342" s="57"/>
      <c r="G342" s="57"/>
      <c r="H342" s="57"/>
      <c r="I342" s="57"/>
      <c r="J342" s="57"/>
    </row>
    <row r="343" spans="1:10" x14ac:dyDescent="0.2">
      <c r="A343" s="311"/>
      <c r="B343" s="349"/>
      <c r="C343" s="352" t="s">
        <v>171</v>
      </c>
      <c r="D343" s="353">
        <f t="shared" si="11"/>
        <v>217</v>
      </c>
      <c r="E343" s="261">
        <f>E335/E334*100</f>
        <v>0</v>
      </c>
      <c r="F343" s="57"/>
      <c r="G343" s="57"/>
      <c r="H343" s="57"/>
      <c r="I343" s="57"/>
      <c r="J343" s="57"/>
    </row>
    <row r="344" spans="1:10" x14ac:dyDescent="0.2">
      <c r="A344" s="311"/>
      <c r="B344" s="349"/>
      <c r="C344" s="349"/>
      <c r="D344" s="324"/>
      <c r="E344" s="355"/>
      <c r="F344" s="57"/>
      <c r="G344" s="57"/>
      <c r="H344" s="57"/>
      <c r="I344" s="57"/>
      <c r="J344" s="57"/>
    </row>
    <row r="345" spans="1:10" x14ac:dyDescent="0.35">
      <c r="A345" s="311"/>
      <c r="B345" s="349"/>
      <c r="C345" s="98" t="s">
        <v>39</v>
      </c>
      <c r="D345" s="349"/>
      <c r="E345" s="349"/>
      <c r="F345" s="349"/>
      <c r="G345" s="57"/>
      <c r="H345" s="57"/>
      <c r="I345" s="57"/>
      <c r="J345" s="57"/>
    </row>
    <row r="346" spans="1:10" ht="21" x14ac:dyDescent="0.25">
      <c r="A346" s="311"/>
      <c r="B346" s="349"/>
      <c r="C346" s="356" t="s">
        <v>172</v>
      </c>
      <c r="D346" s="329" t="s">
        <v>15</v>
      </c>
      <c r="E346" s="186" t="s">
        <v>173</v>
      </c>
      <c r="F346" s="70" t="s">
        <v>174</v>
      </c>
      <c r="G346" s="70" t="s">
        <v>175</v>
      </c>
      <c r="H346" s="427" t="s">
        <v>176</v>
      </c>
      <c r="I346" s="57"/>
      <c r="J346" s="57"/>
    </row>
    <row r="347" spans="1:10" x14ac:dyDescent="0.2">
      <c r="A347" s="311"/>
      <c r="B347" s="349"/>
      <c r="C347" s="357"/>
      <c r="D347" s="319"/>
      <c r="E347" s="40" t="s">
        <v>230</v>
      </c>
      <c r="F347" s="41" t="s">
        <v>231</v>
      </c>
      <c r="G347" s="41" t="s">
        <v>232</v>
      </c>
      <c r="H347" s="428" t="s">
        <v>233</v>
      </c>
      <c r="I347" s="57"/>
      <c r="J347" s="57"/>
    </row>
    <row r="348" spans="1:10" ht="20" x14ac:dyDescent="0.2">
      <c r="A348" s="311"/>
      <c r="B348" s="349"/>
      <c r="C348" s="272" t="s">
        <v>177</v>
      </c>
      <c r="D348" s="358">
        <f>SUM(D343+1)</f>
        <v>218</v>
      </c>
      <c r="E348" s="354">
        <f>E24+E27+E25</f>
        <v>0</v>
      </c>
      <c r="F348" s="354">
        <f>F24+F27+F25</f>
        <v>0</v>
      </c>
      <c r="G348" s="354">
        <f>G24+G27+G25</f>
        <v>0</v>
      </c>
      <c r="H348" s="429">
        <f>IF(G359=1,F58,0)</f>
        <v>0</v>
      </c>
      <c r="I348" s="57"/>
      <c r="J348" s="57"/>
    </row>
    <row r="349" spans="1:10" x14ac:dyDescent="0.2">
      <c r="A349" s="311"/>
      <c r="B349" s="349"/>
      <c r="C349" s="267" t="s">
        <v>301</v>
      </c>
      <c r="D349" s="319">
        <f>SUM(D348+1)</f>
        <v>219</v>
      </c>
      <c r="E349" s="354">
        <f>+E348+($E$30+E29+$E$31)/4</f>
        <v>0</v>
      </c>
      <c r="F349" s="359">
        <f>+F348+(F30+F29+F31)/4</f>
        <v>0</v>
      </c>
      <c r="G349" s="359">
        <f>+G348+(G30+G29+G31)/4</f>
        <v>0</v>
      </c>
      <c r="H349" s="429">
        <f>IF(G359=1,F58+G58/4,0)</f>
        <v>0</v>
      </c>
      <c r="I349" s="57"/>
      <c r="J349" s="57"/>
    </row>
    <row r="350" spans="1:10" x14ac:dyDescent="0.2">
      <c r="A350" s="311"/>
      <c r="B350" s="349"/>
      <c r="C350" s="267" t="s">
        <v>302</v>
      </c>
      <c r="D350" s="319">
        <f>SUM(D349+1)</f>
        <v>220</v>
      </c>
      <c r="E350" s="354">
        <f>+E348+(E$30+E29+E$31)/2</f>
        <v>0</v>
      </c>
      <c r="F350" s="359">
        <f>+F348+(F$30+F29+F$31)/2</f>
        <v>0</v>
      </c>
      <c r="G350" s="359">
        <f>+G348+(G$30+G29+G$31)/2</f>
        <v>0</v>
      </c>
      <c r="H350" s="429">
        <f>IF(G359=1,$F$58+$G$58/2,0)</f>
        <v>0</v>
      </c>
      <c r="I350" s="57"/>
      <c r="J350" s="57"/>
    </row>
    <row r="351" spans="1:10" x14ac:dyDescent="0.2">
      <c r="A351" s="311"/>
      <c r="B351" s="349"/>
      <c r="C351" s="267" t="s">
        <v>303</v>
      </c>
      <c r="D351" s="319">
        <f t="shared" ref="D351:D359" si="12">SUM(D350+1)</f>
        <v>221</v>
      </c>
      <c r="E351" s="354">
        <f>+E348+(E$30+E29+E$31)*3/4</f>
        <v>0</v>
      </c>
      <c r="F351" s="359">
        <f>+F348+(F$30+F29+F$31)*3/4</f>
        <v>0</v>
      </c>
      <c r="G351" s="359">
        <f>+G348+(G$30+G29+G$31)*3/4</f>
        <v>0</v>
      </c>
      <c r="H351" s="429">
        <f>IF(G359=1,$F$58+$G$58*3/4,0)</f>
        <v>0</v>
      </c>
      <c r="I351" s="57"/>
      <c r="J351" s="57"/>
    </row>
    <row r="352" spans="1:10" x14ac:dyDescent="0.2">
      <c r="A352" s="311"/>
      <c r="B352" s="349"/>
      <c r="C352" s="267" t="s">
        <v>304</v>
      </c>
      <c r="D352" s="319">
        <f t="shared" si="12"/>
        <v>222</v>
      </c>
      <c r="E352" s="354">
        <f>+E348+(E$30+E29+E$31)</f>
        <v>0</v>
      </c>
      <c r="F352" s="359">
        <f>+F348+(F$30+F29+F$31)</f>
        <v>0</v>
      </c>
      <c r="G352" s="359">
        <f>+G348+(G$30+G29+G$31)</f>
        <v>0</v>
      </c>
      <c r="H352" s="429">
        <f>IF(G359=1,F58+G58,0)</f>
        <v>0</v>
      </c>
      <c r="I352" s="57"/>
      <c r="J352" s="57"/>
    </row>
    <row r="353" spans="1:11" x14ac:dyDescent="0.2">
      <c r="A353" s="311"/>
      <c r="B353" s="349"/>
      <c r="C353" s="267" t="s">
        <v>224</v>
      </c>
      <c r="D353" s="319">
        <f t="shared" si="12"/>
        <v>223</v>
      </c>
      <c r="E353" s="451">
        <f>E33</f>
        <v>0</v>
      </c>
      <c r="F353" s="452">
        <f>F33</f>
        <v>0</v>
      </c>
      <c r="G353" s="452">
        <f>G33</f>
        <v>0</v>
      </c>
      <c r="H353" s="453">
        <f>IF(G359=1,E58,0)</f>
        <v>0</v>
      </c>
      <c r="I353" s="57"/>
      <c r="J353" s="57"/>
    </row>
    <row r="354" spans="1:11" ht="20" x14ac:dyDescent="0.2">
      <c r="A354" s="340"/>
      <c r="B354" s="349"/>
      <c r="C354" s="267" t="s">
        <v>178</v>
      </c>
      <c r="D354" s="319">
        <f t="shared" si="12"/>
        <v>224</v>
      </c>
      <c r="E354" s="207">
        <f>IF(E353&gt;E349,IF(E353&gt;E350,IF(E353&gt;=E351,IF(E353&gt;E352,0,40),60),80),100)</f>
        <v>100</v>
      </c>
      <c r="F354" s="381">
        <f>IF(F353&gt;F349,IF(F353&gt;F350,IF(F353&gt;=F351,IF(F353&gt;F352,0,40),60),80),100)</f>
        <v>100</v>
      </c>
      <c r="G354" s="381">
        <f>IF(G353&gt;G349,IF(G353&gt;G350,IF(G353&gt;=G351,IF(G353&gt;G352,0,40),60),80),100)</f>
        <v>100</v>
      </c>
      <c r="H354" s="454">
        <f>IF(G359=1,IF(H353&gt;H349,IF(H353&gt;H350,IF(H353&gt;=H351,IF(H353&gt;H352,0,40),60),80),100),0)</f>
        <v>0</v>
      </c>
      <c r="I354" s="57"/>
      <c r="J354" s="57"/>
    </row>
    <row r="355" spans="1:11" x14ac:dyDescent="0.2">
      <c r="A355" s="340"/>
      <c r="B355" s="349"/>
      <c r="C355" s="267"/>
      <c r="D355" s="319"/>
      <c r="E355" s="361"/>
      <c r="F355" s="362"/>
      <c r="G355" s="70" t="s">
        <v>14</v>
      </c>
      <c r="H355" s="57"/>
      <c r="I355" s="57"/>
      <c r="J355" s="57"/>
    </row>
    <row r="356" spans="1:11" x14ac:dyDescent="0.2">
      <c r="A356" s="340"/>
      <c r="B356" s="349"/>
      <c r="C356" s="267"/>
      <c r="D356" s="319"/>
      <c r="E356" s="363"/>
      <c r="F356" s="364"/>
      <c r="G356" s="70">
        <v>1</v>
      </c>
      <c r="H356" s="57"/>
      <c r="I356" s="57"/>
      <c r="J356" s="57"/>
    </row>
    <row r="357" spans="1:11" ht="12" x14ac:dyDescent="0.2">
      <c r="A357" s="340"/>
      <c r="B357" s="349"/>
      <c r="C357" s="267" t="s">
        <v>305</v>
      </c>
      <c r="D357" s="319">
        <f>SUM(D354+1)</f>
        <v>225</v>
      </c>
      <c r="E357" s="365"/>
      <c r="F357" s="364"/>
      <c r="G357" s="455">
        <f>IF(G359=1,100-MAX(E354:H354),100-MAX(E354:G354))</f>
        <v>0</v>
      </c>
      <c r="H357" s="57"/>
      <c r="I357" s="57"/>
      <c r="J357" s="57"/>
    </row>
    <row r="358" spans="1:11" ht="12" x14ac:dyDescent="0.2">
      <c r="A358" s="340"/>
      <c r="B358" s="349"/>
      <c r="C358" s="267" t="s">
        <v>306</v>
      </c>
      <c r="D358" s="319">
        <f t="shared" si="12"/>
        <v>226</v>
      </c>
      <c r="E358" s="366"/>
      <c r="F358" s="363"/>
      <c r="G358" s="360"/>
      <c r="H358" s="57"/>
      <c r="I358" s="57"/>
      <c r="J358" s="57"/>
    </row>
    <row r="359" spans="1:11" ht="12" x14ac:dyDescent="0.2">
      <c r="A359" s="340"/>
      <c r="B359" s="349"/>
      <c r="C359" s="430" t="s">
        <v>338</v>
      </c>
      <c r="D359" s="353">
        <f t="shared" si="12"/>
        <v>227</v>
      </c>
      <c r="E359" s="367"/>
      <c r="F359" s="368"/>
      <c r="G359" s="360"/>
      <c r="H359" s="57"/>
      <c r="I359" s="57"/>
      <c r="J359" s="57"/>
    </row>
    <row r="360" spans="1:11" x14ac:dyDescent="0.2">
      <c r="A360" s="340"/>
      <c r="B360" s="349"/>
      <c r="C360" s="369" t="s">
        <v>179</v>
      </c>
      <c r="D360" s="324"/>
      <c r="E360" s="370"/>
      <c r="F360" s="370"/>
      <c r="G360" s="370"/>
      <c r="H360" s="57"/>
      <c r="I360" s="57"/>
      <c r="J360" s="57"/>
    </row>
    <row r="361" spans="1:11" x14ac:dyDescent="0.2">
      <c r="A361" s="340"/>
      <c r="B361" s="349"/>
      <c r="C361" s="371" t="s">
        <v>365</v>
      </c>
      <c r="D361" s="324"/>
      <c r="E361" s="370"/>
      <c r="F361" s="370"/>
      <c r="G361" s="370"/>
      <c r="H361" s="57"/>
      <c r="I361" s="57"/>
      <c r="J361" s="57"/>
    </row>
    <row r="362" spans="1:11" x14ac:dyDescent="0.2">
      <c r="A362" s="340"/>
      <c r="B362" s="349"/>
      <c r="C362" s="372" t="s">
        <v>366</v>
      </c>
      <c r="D362" s="324"/>
      <c r="E362" s="370"/>
      <c r="F362" s="370"/>
      <c r="G362" s="370"/>
      <c r="H362" s="57"/>
      <c r="I362" s="57"/>
      <c r="J362" s="57"/>
    </row>
    <row r="363" spans="1:11" x14ac:dyDescent="0.2">
      <c r="A363" s="340"/>
      <c r="B363" s="349"/>
      <c r="C363" s="372" t="s">
        <v>180</v>
      </c>
      <c r="D363" s="324"/>
      <c r="E363" s="370"/>
      <c r="F363" s="370"/>
      <c r="G363" s="370"/>
      <c r="H363" s="57"/>
      <c r="I363" s="57"/>
      <c r="J363" s="57"/>
    </row>
    <row r="364" spans="1:11" x14ac:dyDescent="0.2">
      <c r="A364" s="340"/>
      <c r="B364" s="349"/>
      <c r="C364" s="373"/>
      <c r="D364" s="324"/>
      <c r="E364" s="370"/>
      <c r="F364" s="370"/>
      <c r="G364" s="370"/>
      <c r="H364" s="57"/>
      <c r="I364" s="57"/>
      <c r="J364" s="57"/>
    </row>
    <row r="365" spans="1:11" x14ac:dyDescent="0.2">
      <c r="A365" s="340"/>
      <c r="B365" s="349"/>
      <c r="C365" s="98" t="s">
        <v>39</v>
      </c>
      <c r="D365" s="374"/>
      <c r="E365" s="375"/>
      <c r="F365" s="370"/>
      <c r="G365" s="370"/>
      <c r="H365" s="57"/>
      <c r="I365" s="57"/>
      <c r="J365" s="57"/>
    </row>
    <row r="366" spans="1:11" ht="21" x14ac:dyDescent="0.35">
      <c r="A366" s="340"/>
      <c r="B366" s="349"/>
      <c r="C366" s="99" t="s">
        <v>181</v>
      </c>
      <c r="D366" s="100" t="s">
        <v>15</v>
      </c>
      <c r="E366" s="101" t="s">
        <v>203</v>
      </c>
      <c r="F366" s="370"/>
      <c r="G366" s="370"/>
      <c r="H366" s="57"/>
      <c r="I366" s="57"/>
      <c r="J366" s="57"/>
    </row>
    <row r="367" spans="1:11" x14ac:dyDescent="0.35">
      <c r="A367" s="340"/>
      <c r="B367" s="349"/>
      <c r="C367" s="102"/>
      <c r="D367" s="103"/>
      <c r="E367" s="101">
        <v>1</v>
      </c>
      <c r="F367" s="370"/>
      <c r="G367" s="370"/>
      <c r="H367" s="57"/>
      <c r="I367" s="57"/>
      <c r="J367" s="57"/>
      <c r="K367" s="376"/>
    </row>
    <row r="368" spans="1:11" x14ac:dyDescent="0.2">
      <c r="A368" s="340"/>
      <c r="B368" s="349"/>
      <c r="C368" s="377" t="s">
        <v>367</v>
      </c>
      <c r="D368" s="378">
        <f>SUM(D359+1)</f>
        <v>228</v>
      </c>
      <c r="E368" s="379">
        <f>E369+E389+E403+E408</f>
        <v>9.9999999999999995E-8</v>
      </c>
      <c r="F368" s="380"/>
      <c r="G368" s="370"/>
      <c r="H368" s="57"/>
      <c r="I368" s="57"/>
      <c r="J368" s="57"/>
    </row>
    <row r="369" spans="1:10" ht="12.5" x14ac:dyDescent="0.2">
      <c r="A369" s="340"/>
      <c r="B369" s="349"/>
      <c r="C369" s="433" t="s">
        <v>339</v>
      </c>
      <c r="D369" s="378">
        <f>+D368+1</f>
        <v>229</v>
      </c>
      <c r="E369" s="381">
        <f>SUM(E370:E382)</f>
        <v>0</v>
      </c>
      <c r="F369" s="221"/>
      <c r="G369" s="221"/>
      <c r="H369" s="265"/>
      <c r="I369" s="57"/>
      <c r="J369" s="57"/>
    </row>
    <row r="370" spans="1:10" x14ac:dyDescent="0.2">
      <c r="A370" s="340"/>
      <c r="B370" s="349"/>
      <c r="C370" s="434" t="s">
        <v>182</v>
      </c>
      <c r="D370" s="378">
        <f>SUM(D369+1)</f>
        <v>230</v>
      </c>
      <c r="E370" s="381"/>
      <c r="F370" s="221"/>
      <c r="G370" s="221"/>
      <c r="H370" s="265"/>
      <c r="I370" s="57"/>
      <c r="J370" s="57"/>
    </row>
    <row r="371" spans="1:10" ht="20" x14ac:dyDescent="0.2">
      <c r="A371" s="340"/>
      <c r="B371" s="349"/>
      <c r="C371" s="382" t="s">
        <v>183</v>
      </c>
      <c r="D371" s="378">
        <f>SUM(D370+1)</f>
        <v>231</v>
      </c>
      <c r="E371" s="381"/>
      <c r="F371" s="221"/>
      <c r="G371" s="221"/>
      <c r="H371" s="265"/>
      <c r="I371" s="57"/>
      <c r="J371" s="57"/>
    </row>
    <row r="372" spans="1:10" ht="20" x14ac:dyDescent="0.2">
      <c r="A372" s="340"/>
      <c r="B372" s="349"/>
      <c r="C372" s="435" t="s">
        <v>184</v>
      </c>
      <c r="D372" s="378">
        <f t="shared" ref="D372:D381" si="13">SUM(D371+1)</f>
        <v>232</v>
      </c>
      <c r="E372" s="381"/>
      <c r="F372" s="221"/>
      <c r="G372" s="221"/>
      <c r="H372" s="265"/>
      <c r="I372" s="57"/>
      <c r="J372" s="57"/>
    </row>
    <row r="373" spans="1:10" ht="20" x14ac:dyDescent="0.2">
      <c r="A373" s="340"/>
      <c r="B373" s="349"/>
      <c r="C373" s="435" t="s">
        <v>185</v>
      </c>
      <c r="D373" s="378">
        <f>SUM(D372+1)</f>
        <v>233</v>
      </c>
      <c r="E373" s="381"/>
      <c r="F373" s="221"/>
      <c r="G373" s="221"/>
      <c r="H373" s="265"/>
      <c r="I373" s="57"/>
      <c r="J373" s="57"/>
    </row>
    <row r="374" spans="1:10" x14ac:dyDescent="0.2">
      <c r="A374" s="340"/>
      <c r="B374" s="349"/>
      <c r="C374" s="435" t="s">
        <v>186</v>
      </c>
      <c r="D374" s="378">
        <f t="shared" si="13"/>
        <v>234</v>
      </c>
      <c r="E374" s="381"/>
      <c r="F374" s="221"/>
      <c r="G374" s="221"/>
      <c r="H374" s="265"/>
      <c r="I374" s="57"/>
      <c r="J374" s="57"/>
    </row>
    <row r="375" spans="1:10" x14ac:dyDescent="0.2">
      <c r="A375" s="340"/>
      <c r="B375" s="349"/>
      <c r="C375" s="435" t="s">
        <v>187</v>
      </c>
      <c r="D375" s="378">
        <f t="shared" si="13"/>
        <v>235</v>
      </c>
      <c r="E375" s="381"/>
      <c r="F375" s="221"/>
      <c r="G375" s="221"/>
      <c r="H375" s="265"/>
      <c r="I375" s="57"/>
      <c r="J375" s="57"/>
    </row>
    <row r="376" spans="1:10" x14ac:dyDescent="0.2">
      <c r="A376" s="340"/>
      <c r="B376" s="349"/>
      <c r="C376" s="436" t="s">
        <v>188</v>
      </c>
      <c r="D376" s="378">
        <f t="shared" si="13"/>
        <v>236</v>
      </c>
      <c r="E376" s="360"/>
      <c r="F376" s="221"/>
      <c r="G376" s="221"/>
      <c r="H376" s="265"/>
      <c r="I376" s="57"/>
      <c r="J376" s="57"/>
    </row>
    <row r="377" spans="1:10" x14ac:dyDescent="0.2">
      <c r="A377" s="340"/>
      <c r="B377" s="349"/>
      <c r="C377" s="436" t="s">
        <v>189</v>
      </c>
      <c r="D377" s="378">
        <f t="shared" si="13"/>
        <v>237</v>
      </c>
      <c r="E377" s="360"/>
      <c r="F377" s="221"/>
      <c r="G377" s="221"/>
      <c r="H377" s="265"/>
      <c r="I377" s="57"/>
      <c r="J377" s="57"/>
    </row>
    <row r="378" spans="1:10" x14ac:dyDescent="0.35">
      <c r="A378" s="340"/>
      <c r="B378" s="349"/>
      <c r="C378" s="436" t="s">
        <v>190</v>
      </c>
      <c r="D378" s="432">
        <f t="shared" si="13"/>
        <v>238</v>
      </c>
      <c r="E378" s="360"/>
      <c r="F378" s="383"/>
      <c r="G378" s="274"/>
      <c r="H378" s="265"/>
      <c r="I378" s="57"/>
      <c r="J378" s="57"/>
    </row>
    <row r="379" spans="1:10" x14ac:dyDescent="0.2">
      <c r="A379" s="340"/>
      <c r="B379" s="349"/>
      <c r="C379" s="436" t="s">
        <v>191</v>
      </c>
      <c r="D379" s="378">
        <f t="shared" si="13"/>
        <v>239</v>
      </c>
      <c r="E379" s="360"/>
      <c r="F379" s="221"/>
      <c r="G379" s="221"/>
      <c r="H379" s="221"/>
      <c r="I379" s="57"/>
      <c r="J379" s="57"/>
    </row>
    <row r="380" spans="1:10" x14ac:dyDescent="0.2">
      <c r="A380" s="340"/>
      <c r="B380" s="349"/>
      <c r="C380" s="436" t="s">
        <v>192</v>
      </c>
      <c r="D380" s="378">
        <f t="shared" si="13"/>
        <v>240</v>
      </c>
      <c r="E380" s="360"/>
      <c r="F380" s="383"/>
      <c r="G380" s="221"/>
      <c r="H380" s="221"/>
      <c r="I380" s="57"/>
      <c r="J380" s="57"/>
    </row>
    <row r="381" spans="1:10" x14ac:dyDescent="0.2">
      <c r="A381" s="340"/>
      <c r="B381" s="349"/>
      <c r="C381" s="436" t="s">
        <v>193</v>
      </c>
      <c r="D381" s="378">
        <f t="shared" si="13"/>
        <v>241</v>
      </c>
      <c r="E381" s="360"/>
      <c r="F381" s="383"/>
      <c r="G381" s="221"/>
      <c r="H381" s="221"/>
      <c r="I381" s="57"/>
      <c r="J381" s="57"/>
    </row>
    <row r="382" spans="1:10" x14ac:dyDescent="0.2">
      <c r="A382" s="340"/>
      <c r="B382" s="349"/>
      <c r="C382" s="436" t="s">
        <v>194</v>
      </c>
      <c r="D382" s="378">
        <f>SUM(D381+1)</f>
        <v>242</v>
      </c>
      <c r="E382" s="360"/>
      <c r="F382" s="384"/>
      <c r="G382" s="221"/>
      <c r="H382" s="265"/>
      <c r="I382" s="57"/>
      <c r="J382" s="57"/>
    </row>
    <row r="383" spans="1:10" x14ac:dyDescent="0.25">
      <c r="A383" s="340"/>
      <c r="B383" s="349"/>
      <c r="C383" s="456" t="s">
        <v>368</v>
      </c>
      <c r="D383" s="385"/>
      <c r="E383" s="386"/>
      <c r="F383" s="384"/>
      <c r="G383" s="221"/>
      <c r="H383" s="265"/>
      <c r="I383" s="57"/>
      <c r="J383" s="57"/>
    </row>
    <row r="384" spans="1:10" x14ac:dyDescent="0.2">
      <c r="A384" s="340"/>
      <c r="B384" s="349"/>
      <c r="C384" s="437" t="s">
        <v>369</v>
      </c>
      <c r="D384" s="387">
        <f>+D382+1</f>
        <v>243</v>
      </c>
      <c r="E384" s="388">
        <f>SUM(E385:E388)</f>
        <v>0</v>
      </c>
      <c r="F384" s="389"/>
      <c r="G384" s="221"/>
      <c r="H384" s="265"/>
      <c r="I384" s="57"/>
      <c r="J384" s="57"/>
    </row>
    <row r="385" spans="1:10" ht="20" x14ac:dyDescent="0.2">
      <c r="A385" s="340"/>
      <c r="B385" s="349"/>
      <c r="C385" s="438" t="s">
        <v>195</v>
      </c>
      <c r="D385" s="387">
        <f>+D384+1</f>
        <v>244</v>
      </c>
      <c r="E385" s="388"/>
      <c r="F385" s="389"/>
      <c r="G385" s="221"/>
      <c r="H385" s="265"/>
      <c r="I385" s="57"/>
      <c r="J385" s="57"/>
    </row>
    <row r="386" spans="1:10" x14ac:dyDescent="0.2">
      <c r="A386" s="340"/>
      <c r="B386" s="349"/>
      <c r="C386" s="438" t="s">
        <v>196</v>
      </c>
      <c r="D386" s="387">
        <f>+D385+1</f>
        <v>245</v>
      </c>
      <c r="E386" s="388"/>
      <c r="F386" s="389"/>
      <c r="G386" s="221"/>
      <c r="H386" s="265"/>
      <c r="I386" s="57"/>
      <c r="J386" s="57"/>
    </row>
    <row r="387" spans="1:10" ht="14.5" x14ac:dyDescent="0.35">
      <c r="A387" s="340"/>
      <c r="B387" s="349"/>
      <c r="C387" s="438" t="s">
        <v>197</v>
      </c>
      <c r="D387" s="387">
        <f>+D386+1</f>
        <v>246</v>
      </c>
      <c r="E387" s="388"/>
      <c r="F387"/>
      <c r="G387" s="221"/>
      <c r="H387" s="265"/>
      <c r="I387" s="57"/>
      <c r="J387" s="57"/>
    </row>
    <row r="388" spans="1:10" ht="20" x14ac:dyDescent="0.2">
      <c r="A388" s="340"/>
      <c r="B388" s="349"/>
      <c r="C388" s="438" t="s">
        <v>198</v>
      </c>
      <c r="D388" s="387">
        <f>+D387+1</f>
        <v>247</v>
      </c>
      <c r="E388" s="388"/>
      <c r="F388" s="389"/>
      <c r="G388" s="221"/>
      <c r="H388" s="265"/>
      <c r="I388" s="57"/>
      <c r="J388" s="57"/>
    </row>
    <row r="389" spans="1:10" ht="12.5" x14ac:dyDescent="0.2">
      <c r="A389" s="340"/>
      <c r="B389" s="349"/>
      <c r="C389" s="399" t="s">
        <v>342</v>
      </c>
      <c r="D389" s="378">
        <f>+D388+1</f>
        <v>248</v>
      </c>
      <c r="E389" s="360">
        <f>SUM(E390:E394)</f>
        <v>9.9999999999999995E-8</v>
      </c>
      <c r="F389" s="221"/>
      <c r="G389" s="370"/>
      <c r="H389" s="57"/>
      <c r="I389" s="57"/>
      <c r="J389" s="57"/>
    </row>
    <row r="390" spans="1:10" x14ac:dyDescent="0.2">
      <c r="A390" s="340"/>
      <c r="B390" s="349"/>
      <c r="C390" s="382" t="s">
        <v>199</v>
      </c>
      <c r="D390" s="378">
        <f>SUM(D389+1)</f>
        <v>249</v>
      </c>
      <c r="E390" s="381">
        <v>9.9999999999999995E-8</v>
      </c>
      <c r="F390" s="370"/>
      <c r="G390" s="370"/>
      <c r="H390" s="57"/>
      <c r="I390" s="57"/>
      <c r="J390" s="57"/>
    </row>
    <row r="391" spans="1:10" x14ac:dyDescent="0.2">
      <c r="A391" s="340"/>
      <c r="B391" s="349"/>
      <c r="C391" s="439" t="s">
        <v>340</v>
      </c>
      <c r="D391" s="378">
        <f>D390+1</f>
        <v>250</v>
      </c>
      <c r="E391" s="381"/>
      <c r="F391" s="370"/>
      <c r="G391" s="370"/>
      <c r="H391" s="57"/>
      <c r="I391" s="57"/>
      <c r="J391" s="57"/>
    </row>
    <row r="392" spans="1:10" x14ac:dyDescent="0.2">
      <c r="A392" s="340"/>
      <c r="B392" s="349"/>
      <c r="C392" s="382" t="s">
        <v>200</v>
      </c>
      <c r="D392" s="378">
        <f>D391+1</f>
        <v>251</v>
      </c>
      <c r="E392" s="381"/>
      <c r="F392" s="370"/>
      <c r="G392" s="370"/>
      <c r="H392" s="57"/>
      <c r="I392" s="57"/>
      <c r="J392" s="57"/>
    </row>
    <row r="393" spans="1:10" x14ac:dyDescent="0.2">
      <c r="A393" s="340"/>
      <c r="B393" s="349"/>
      <c r="C393" s="382" t="s">
        <v>201</v>
      </c>
      <c r="D393" s="378">
        <f>SUM(D392+1)</f>
        <v>252</v>
      </c>
      <c r="E393" s="381"/>
      <c r="F393" s="370"/>
      <c r="G393" s="370"/>
      <c r="H393" s="57"/>
      <c r="I393" s="57"/>
      <c r="J393" s="57"/>
    </row>
    <row r="394" spans="1:10" x14ac:dyDescent="0.2">
      <c r="A394" s="340"/>
      <c r="B394" s="349"/>
      <c r="C394" s="431" t="s">
        <v>202</v>
      </c>
      <c r="D394" s="378">
        <f>D393+1</f>
        <v>253</v>
      </c>
      <c r="E394" s="381"/>
      <c r="F394" s="370"/>
      <c r="G394" s="370"/>
      <c r="H394" s="57"/>
      <c r="I394" s="57"/>
      <c r="J394" s="57"/>
    </row>
    <row r="395" spans="1:10" x14ac:dyDescent="0.2">
      <c r="A395" s="340"/>
      <c r="B395" s="349"/>
      <c r="C395" s="390" t="s">
        <v>375</v>
      </c>
      <c r="D395" s="391"/>
      <c r="E395" s="221"/>
      <c r="F395" s="370"/>
      <c r="G395" s="370"/>
      <c r="H395" s="57"/>
      <c r="I395" s="57"/>
      <c r="J395" s="57"/>
    </row>
    <row r="396" spans="1:10" x14ac:dyDescent="0.2">
      <c r="A396" s="340"/>
      <c r="B396" s="349"/>
      <c r="C396" s="441" t="s">
        <v>376</v>
      </c>
      <c r="D396" s="391"/>
      <c r="E396" s="221"/>
      <c r="F396" s="370"/>
      <c r="G396" s="370"/>
      <c r="H396" s="57"/>
      <c r="I396" s="57"/>
      <c r="J396" s="57"/>
    </row>
    <row r="397" spans="1:10" x14ac:dyDescent="0.2">
      <c r="A397" s="340"/>
      <c r="B397" s="349"/>
      <c r="C397" s="392"/>
      <c r="D397" s="391"/>
      <c r="E397" s="221"/>
      <c r="F397" s="370"/>
      <c r="G397" s="370"/>
      <c r="H397" s="57"/>
      <c r="I397" s="57"/>
      <c r="J397" s="57"/>
    </row>
    <row r="398" spans="1:10" x14ac:dyDescent="0.2">
      <c r="A398" s="340"/>
      <c r="B398" s="349"/>
      <c r="C398" s="393"/>
      <c r="D398" s="391"/>
      <c r="E398" s="221"/>
      <c r="F398" s="370"/>
      <c r="G398" s="370"/>
      <c r="H398" s="57"/>
      <c r="I398" s="57"/>
      <c r="J398" s="57"/>
    </row>
    <row r="399" spans="1:10" x14ac:dyDescent="0.2">
      <c r="A399" s="340"/>
      <c r="B399" s="349"/>
      <c r="C399" s="393"/>
      <c r="D399" s="391"/>
      <c r="E399" s="221"/>
      <c r="F399" s="370"/>
      <c r="G399" s="370"/>
      <c r="H399" s="57"/>
      <c r="I399" s="57"/>
      <c r="J399" s="57"/>
    </row>
    <row r="400" spans="1:10" x14ac:dyDescent="0.2">
      <c r="A400" s="340"/>
      <c r="B400" s="349"/>
      <c r="C400" s="393"/>
      <c r="D400" s="391"/>
      <c r="E400" s="221"/>
      <c r="F400" s="370"/>
      <c r="G400" s="370"/>
      <c r="H400" s="57"/>
      <c r="I400" s="57"/>
      <c r="J400" s="57"/>
    </row>
    <row r="401" spans="1:10" ht="21" x14ac:dyDescent="0.35">
      <c r="A401" s="340"/>
      <c r="B401" s="349"/>
      <c r="C401" s="99" t="s">
        <v>181</v>
      </c>
      <c r="D401" s="100" t="s">
        <v>15</v>
      </c>
      <c r="E401" s="101" t="s">
        <v>203</v>
      </c>
      <c r="F401" s="370"/>
      <c r="G401" s="370"/>
      <c r="H401" s="57"/>
      <c r="I401" s="57"/>
      <c r="J401" s="57"/>
    </row>
    <row r="402" spans="1:10" x14ac:dyDescent="0.35">
      <c r="A402" s="340"/>
      <c r="B402" s="349"/>
      <c r="C402" s="394"/>
      <c r="D402" s="395"/>
      <c r="E402" s="101">
        <v>1</v>
      </c>
      <c r="F402" s="370"/>
      <c r="G402" s="370"/>
      <c r="H402" s="57"/>
      <c r="I402" s="57"/>
      <c r="J402" s="57"/>
    </row>
    <row r="403" spans="1:10" ht="12.5" x14ac:dyDescent="0.2">
      <c r="A403" s="340"/>
      <c r="B403" s="349"/>
      <c r="C403" s="396" t="s">
        <v>307</v>
      </c>
      <c r="D403" s="397">
        <f>SUM(D394+1)</f>
        <v>254</v>
      </c>
      <c r="E403" s="229">
        <f>SUM(E404:E407)</f>
        <v>0</v>
      </c>
      <c r="F403" s="370"/>
      <c r="G403" s="370"/>
      <c r="H403" s="57"/>
      <c r="I403" s="57"/>
      <c r="J403" s="57"/>
    </row>
    <row r="404" spans="1:10" ht="20" x14ac:dyDescent="0.2">
      <c r="A404" s="340"/>
      <c r="B404" s="349"/>
      <c r="C404" s="435" t="s">
        <v>204</v>
      </c>
      <c r="D404" s="398">
        <f>SUM(D403+1)</f>
        <v>255</v>
      </c>
      <c r="E404" s="381"/>
      <c r="F404" s="370"/>
      <c r="G404" s="370"/>
      <c r="H404" s="57"/>
      <c r="I404" s="57"/>
      <c r="J404" s="57"/>
    </row>
    <row r="405" spans="1:10" x14ac:dyDescent="0.2">
      <c r="A405" s="340"/>
      <c r="B405" s="349"/>
      <c r="C405" s="382" t="s">
        <v>205</v>
      </c>
      <c r="D405" s="398">
        <f>D404+1</f>
        <v>256</v>
      </c>
      <c r="E405" s="381"/>
      <c r="F405" s="370"/>
      <c r="G405" s="370"/>
      <c r="H405" s="57"/>
      <c r="I405" s="57"/>
      <c r="J405" s="57"/>
    </row>
    <row r="406" spans="1:10" x14ac:dyDescent="0.2">
      <c r="A406" s="340"/>
      <c r="B406" s="349"/>
      <c r="C406" s="382" t="s">
        <v>206</v>
      </c>
      <c r="D406" s="398">
        <f>SUM(D405+1)</f>
        <v>257</v>
      </c>
      <c r="E406" s="381"/>
      <c r="F406" s="370"/>
      <c r="G406" s="370"/>
      <c r="H406" s="57"/>
      <c r="I406" s="57"/>
      <c r="J406" s="57"/>
    </row>
    <row r="407" spans="1:10" x14ac:dyDescent="0.2">
      <c r="A407" s="340"/>
      <c r="B407" s="349"/>
      <c r="C407" s="382" t="s">
        <v>207</v>
      </c>
      <c r="D407" s="398">
        <f t="shared" ref="D407:D413" si="14">SUM(D406+1)</f>
        <v>258</v>
      </c>
      <c r="E407" s="381"/>
      <c r="F407" s="370"/>
      <c r="G407" s="370"/>
      <c r="H407" s="57"/>
      <c r="I407" s="57"/>
      <c r="J407" s="57"/>
    </row>
    <row r="408" spans="1:10" ht="12.5" x14ac:dyDescent="0.2">
      <c r="A408" s="340"/>
      <c r="B408" s="349"/>
      <c r="C408" s="399" t="s">
        <v>341</v>
      </c>
      <c r="D408" s="398">
        <f>SUM(D407+1)</f>
        <v>259</v>
      </c>
      <c r="E408" s="381">
        <f>SUM(E409:E414)</f>
        <v>0</v>
      </c>
      <c r="F408" s="370"/>
      <c r="G408" s="370"/>
      <c r="H408" s="57"/>
      <c r="I408" s="57"/>
      <c r="J408" s="57"/>
    </row>
    <row r="409" spans="1:10" x14ac:dyDescent="0.2">
      <c r="A409" s="340"/>
      <c r="B409" s="349"/>
      <c r="C409" s="400" t="s">
        <v>208</v>
      </c>
      <c r="D409" s="398">
        <f t="shared" si="14"/>
        <v>260</v>
      </c>
      <c r="E409" s="381"/>
      <c r="F409" s="370"/>
      <c r="G409" s="370"/>
      <c r="H409" s="57"/>
      <c r="I409" s="57"/>
      <c r="J409" s="57"/>
    </row>
    <row r="410" spans="1:10" x14ac:dyDescent="0.2">
      <c r="A410" s="340"/>
      <c r="B410" s="349"/>
      <c r="C410" s="400" t="s">
        <v>209</v>
      </c>
      <c r="D410" s="398">
        <f t="shared" si="14"/>
        <v>261</v>
      </c>
      <c r="E410" s="381"/>
      <c r="F410" s="370"/>
      <c r="G410" s="370"/>
      <c r="H410" s="57"/>
      <c r="I410" s="57"/>
      <c r="J410" s="57"/>
    </row>
    <row r="411" spans="1:10" x14ac:dyDescent="0.2">
      <c r="A411" s="340"/>
      <c r="B411" s="349"/>
      <c r="C411" s="434" t="s">
        <v>225</v>
      </c>
      <c r="D411" s="398">
        <f t="shared" si="14"/>
        <v>262</v>
      </c>
      <c r="E411" s="381"/>
      <c r="F411" s="370"/>
      <c r="G411" s="370"/>
      <c r="H411" s="57"/>
      <c r="I411" s="57"/>
      <c r="J411" s="57"/>
    </row>
    <row r="412" spans="1:10" x14ac:dyDescent="0.2">
      <c r="A412" s="340"/>
      <c r="B412" s="349"/>
      <c r="C412" s="400" t="s">
        <v>210</v>
      </c>
      <c r="D412" s="398">
        <f>SUM(D411+1)</f>
        <v>263</v>
      </c>
      <c r="E412" s="381"/>
      <c r="F412" s="370"/>
      <c r="G412" s="370"/>
      <c r="H412" s="57"/>
      <c r="I412" s="57"/>
      <c r="J412" s="57"/>
    </row>
    <row r="413" spans="1:10" x14ac:dyDescent="0.2">
      <c r="A413" s="340"/>
      <c r="B413" s="349"/>
      <c r="C413" s="400" t="s">
        <v>211</v>
      </c>
      <c r="D413" s="398">
        <f t="shared" si="14"/>
        <v>264</v>
      </c>
      <c r="E413" s="381"/>
      <c r="F413" s="370"/>
      <c r="G413" s="370"/>
      <c r="H413" s="57"/>
      <c r="I413" s="57"/>
      <c r="J413" s="57"/>
    </row>
    <row r="414" spans="1:10" ht="28" customHeight="1" x14ac:dyDescent="0.2">
      <c r="A414" s="340"/>
      <c r="B414" s="349"/>
      <c r="C414" s="382" t="s">
        <v>212</v>
      </c>
      <c r="D414" s="398">
        <f>D413+1</f>
        <v>265</v>
      </c>
      <c r="E414" s="381"/>
      <c r="F414" s="370"/>
      <c r="G414" s="370"/>
      <c r="H414" s="57"/>
      <c r="I414" s="57"/>
      <c r="J414" s="57"/>
    </row>
    <row r="415" spans="1:10" x14ac:dyDescent="0.2">
      <c r="A415" s="340"/>
      <c r="B415" s="349"/>
      <c r="C415" s="400"/>
      <c r="D415" s="398"/>
      <c r="E415" s="381"/>
      <c r="F415" s="370"/>
      <c r="G415" s="370"/>
      <c r="H415" s="57"/>
      <c r="I415" s="57"/>
      <c r="J415" s="57"/>
    </row>
    <row r="416" spans="1:10" ht="31.5" x14ac:dyDescent="0.35">
      <c r="A416" s="340"/>
      <c r="B416" s="349"/>
      <c r="C416" s="401" t="s">
        <v>308</v>
      </c>
      <c r="D416" s="402" t="s">
        <v>15</v>
      </c>
      <c r="E416" s="402" t="s">
        <v>78</v>
      </c>
      <c r="F416" s="370"/>
      <c r="G416" s="370"/>
      <c r="H416" s="57"/>
      <c r="I416" s="57"/>
      <c r="J416" s="57"/>
    </row>
    <row r="417" spans="1:10" x14ac:dyDescent="0.35">
      <c r="A417" s="340"/>
      <c r="B417" s="349"/>
      <c r="C417" s="403"/>
      <c r="D417" s="403"/>
      <c r="E417" s="404">
        <v>1</v>
      </c>
      <c r="F417" s="370"/>
      <c r="G417" s="370"/>
      <c r="H417" s="57"/>
      <c r="I417" s="57"/>
      <c r="J417" s="57"/>
    </row>
    <row r="418" spans="1:10" x14ac:dyDescent="0.2">
      <c r="A418" s="340"/>
      <c r="B418" s="349"/>
      <c r="C418" s="403" t="s">
        <v>213</v>
      </c>
      <c r="D418" s="398">
        <f>SUM(D414+1)</f>
        <v>266</v>
      </c>
      <c r="E418" s="406">
        <f>F49-(E368*F58)</f>
        <v>0</v>
      </c>
      <c r="F418" s="370"/>
      <c r="G418" s="370"/>
      <c r="H418" s="57"/>
      <c r="I418" s="57"/>
      <c r="J418" s="57"/>
    </row>
    <row r="419" spans="1:10" ht="21" customHeight="1" x14ac:dyDescent="0.2">
      <c r="A419" s="340"/>
      <c r="B419" s="349"/>
      <c r="C419" s="440" t="s">
        <v>309</v>
      </c>
      <c r="D419" s="398">
        <f t="shared" ref="D419:D424" si="15">SUM(D418+1)</f>
        <v>267</v>
      </c>
      <c r="E419" s="406">
        <f>F49-(H58*E368)</f>
        <v>0</v>
      </c>
      <c r="F419" s="370"/>
      <c r="G419" s="370"/>
      <c r="H419" s="57"/>
      <c r="I419" s="57"/>
      <c r="J419" s="57"/>
    </row>
    <row r="420" spans="1:10" x14ac:dyDescent="0.2">
      <c r="A420" s="340"/>
      <c r="B420" s="349"/>
      <c r="C420" s="405" t="s">
        <v>214</v>
      </c>
      <c r="D420" s="398">
        <f t="shared" si="15"/>
        <v>268</v>
      </c>
      <c r="E420" s="406">
        <f>$F$49+$E$165-($E$368*$F$58)</f>
        <v>0</v>
      </c>
      <c r="F420" s="370"/>
      <c r="G420" s="370"/>
      <c r="H420" s="57"/>
      <c r="I420" s="57"/>
      <c r="J420" s="57"/>
    </row>
    <row r="421" spans="1:10" ht="20" x14ac:dyDescent="0.2">
      <c r="A421" s="340"/>
      <c r="B421" s="349"/>
      <c r="C421" s="440" t="s">
        <v>215</v>
      </c>
      <c r="D421" s="398">
        <f t="shared" si="15"/>
        <v>269</v>
      </c>
      <c r="E421" s="406">
        <f>$F$49+$E$165-($E$368*$H$58)</f>
        <v>0</v>
      </c>
      <c r="F421" s="370"/>
      <c r="G421" s="370"/>
      <c r="H421" s="57"/>
      <c r="I421" s="57"/>
      <c r="J421" s="57"/>
    </row>
    <row r="422" spans="1:10" ht="20" x14ac:dyDescent="0.2">
      <c r="A422" s="340"/>
      <c r="B422" s="349"/>
      <c r="C422" s="440" t="s">
        <v>216</v>
      </c>
      <c r="D422" s="398">
        <f t="shared" si="15"/>
        <v>270</v>
      </c>
      <c r="E422" s="406">
        <f>MIN(E419,E51,F51,G51)</f>
        <v>0</v>
      </c>
      <c r="F422" s="370"/>
      <c r="G422" s="370"/>
      <c r="H422" s="57"/>
      <c r="I422" s="57"/>
      <c r="J422" s="57"/>
    </row>
    <row r="423" spans="1:10" ht="26.25" customHeight="1" x14ac:dyDescent="0.2">
      <c r="A423" s="340"/>
      <c r="B423" s="349"/>
      <c r="C423" s="440" t="s">
        <v>217</v>
      </c>
      <c r="D423" s="398">
        <f t="shared" si="15"/>
        <v>271</v>
      </c>
      <c r="E423" s="406"/>
      <c r="F423" s="370"/>
      <c r="G423" s="370"/>
      <c r="H423" s="57"/>
      <c r="I423" s="57"/>
      <c r="J423" s="57"/>
    </row>
    <row r="424" spans="1:10" x14ac:dyDescent="0.2">
      <c r="A424" s="340"/>
      <c r="B424" s="349"/>
      <c r="C424" s="407" t="s">
        <v>218</v>
      </c>
      <c r="D424" s="398">
        <f t="shared" si="15"/>
        <v>272</v>
      </c>
      <c r="E424" s="408"/>
      <c r="F424" s="370"/>
      <c r="G424" s="370"/>
      <c r="H424" s="57"/>
      <c r="I424" s="57"/>
      <c r="J424" s="57"/>
    </row>
    <row r="425" spans="1:10" x14ac:dyDescent="0.35">
      <c r="A425" s="340"/>
      <c r="B425" s="349"/>
      <c r="C425" s="390" t="s">
        <v>373</v>
      </c>
      <c r="D425" s="409"/>
      <c r="E425" s="410"/>
      <c r="F425" s="370"/>
      <c r="G425" s="370"/>
      <c r="H425" s="57"/>
      <c r="I425" s="57"/>
      <c r="J425" s="57"/>
    </row>
    <row r="426" spans="1:10" x14ac:dyDescent="0.35">
      <c r="A426" s="340"/>
      <c r="B426" s="349"/>
      <c r="C426" s="390" t="s">
        <v>374</v>
      </c>
      <c r="D426" s="409"/>
      <c r="E426" s="410"/>
      <c r="F426" s="370"/>
      <c r="G426" s="370"/>
      <c r="H426" s="57"/>
      <c r="I426" s="57"/>
      <c r="J426" s="57"/>
    </row>
    <row r="427" spans="1:10" x14ac:dyDescent="0.2">
      <c r="B427" s="290"/>
      <c r="C427" s="173"/>
      <c r="D427" s="324"/>
      <c r="E427" s="2"/>
      <c r="F427" s="57"/>
      <c r="G427" s="57"/>
      <c r="H427" s="57"/>
      <c r="I427" s="57"/>
      <c r="J427" s="57"/>
    </row>
    <row r="428" spans="1:10" x14ac:dyDescent="0.25">
      <c r="A428" s="290"/>
      <c r="B428" s="290"/>
      <c r="D428" s="297"/>
      <c r="E428" s="57"/>
      <c r="F428" s="57"/>
      <c r="G428" s="57"/>
      <c r="H428" s="57"/>
      <c r="I428" s="57"/>
      <c r="J428" s="57"/>
    </row>
    <row r="429" spans="1:10" x14ac:dyDescent="0.25">
      <c r="A429" s="290"/>
      <c r="B429" s="290"/>
      <c r="C429" s="173"/>
      <c r="D429" s="297"/>
      <c r="E429" s="57"/>
      <c r="F429" s="57"/>
      <c r="G429" s="57"/>
      <c r="H429" s="57"/>
      <c r="I429" s="57"/>
      <c r="J429" s="57"/>
    </row>
    <row r="431" spans="1:10" x14ac:dyDescent="0.25">
      <c r="C431" s="265"/>
    </row>
  </sheetData>
  <mergeCells count="4">
    <mergeCell ref="E21:G21"/>
    <mergeCell ref="H21:J21"/>
    <mergeCell ref="E168:G168"/>
    <mergeCell ref="E7:L7"/>
  </mergeCells>
  <conditionalFormatting sqref="E178:E179 E182:E183 E186:E187 E191:E192 E197:E199 E201:E203 E205:E208 E213:E215 D214 E218:E219 E233:E235 D242:E243 D244 D245:E246 D247 D248:E250 D251:D257 D263:E266 D268:E269 D270 D271:E272 D273 D274:E276 D277:D280 D287:E288 D289:D291 E336:E344 E348:G354 E355:F356 F357:G359 E360:G377 E378:F378 H379:H381 E379:G426">
    <cfRule type="cellIs" dxfId="0" priority="1" stopIfTrue="1" operator="lessThan">
      <formula>0</formula>
    </cfRule>
  </conditionalFormatting>
  <pageMargins left="0.7" right="0.7" top="0.75" bottom="0.75" header="0.3" footer="0.3"/>
  <pageSetup paperSize="9" orientation="portrait" r:id="rId1"/>
  <ignoredErrors>
    <ignoredError sqref="E23:J23 E43:G43 E63 E87 E118 E137 E157 E170:J170 E176 E211 E240 E9:L9 D11 E312:G312 E331 E347:H347" numberStoredAsText="1"/>
    <ignoredError sqref="D19:D20" numberStoredAsText="1" unlockedFormula="1"/>
    <ignoredError sqref="D25:D33 D45:D51 D58 D64:D78 E91:E92 D88:D110 D119:D129 E127:E128 D138:D147 D158:D165 D171:D172 D178:D194 D205:D207 D213:D225 D229:D236 D242:D264 D287:D308 D314:D323 D333:D343 E352:G352 H353:H354 D348:D359 D226:D227 D368:D384 D385:D392 D394 D403:D404 D406:D414 D418:D424 E20 E171:G172 H171:J171 H172:J172 E353:G354 G357 D197:D204 E19:L19 F20:L20 H24:J32 E68 E78 E94:E99 E100:E108 E110 E125:E126 E268 E271:E276 E323:G323 E343 E348:G348 E349:G349 E350:G350 E351:G351 H348:H352 E369" unlockedFormula="1"/>
    <ignoredError sqref="E46:G46 L13 E48:G49 E51:F51" evalError="1"/>
    <ignoredError sqref="L12" formulaRange="1"/>
  </ignoredErrors>
</worksheet>
</file>

<file path=docMetadata/LabelInfo.xml><?xml version="1.0" encoding="utf-8"?>
<clbl:labelList xmlns:clbl="http://schemas.microsoft.com/office/2020/mipLabelMetadata">
  <clbl:label id="{70c52299-74de-4dfd-b117-c9c408edfa50}" enabled="1" method="Standard" siteId="{853cbaab-a620-4178-8933-88d76414184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BA700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Tebogo Ntseane</dc:creator>
  <cp:lastModifiedBy>Sibongile Mbebe</cp:lastModifiedBy>
  <dcterms:created xsi:type="dcterms:W3CDTF">2023-05-26T00:16:53Z</dcterms:created>
  <dcterms:modified xsi:type="dcterms:W3CDTF">2024-10-25T08:28:30Z</dcterms:modified>
</cp:coreProperties>
</file>