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S\Desktop\temp\ARR Documents\"/>
    </mc:Choice>
  </mc:AlternateContent>
  <xr:revisionPtr revIDLastSave="0" documentId="13_ncr:1_{1CD52B6A-16D6-4BA2-A330-56C61338FD51}" xr6:coauthVersionLast="47" xr6:coauthVersionMax="47" xr10:uidLastSave="{00000000-0000-0000-0000-000000000000}"/>
  <bookViews>
    <workbookView xWindow="-23148" yWindow="-108" windowWidth="23256" windowHeight="12576" xr2:uid="{9DEC1197-DB2B-42DA-AFAF-42A120FD1F35}"/>
  </bookViews>
  <sheets>
    <sheet name="Compound Rate Agreement" sheetId="1" r:id="rId1"/>
    <sheet name="Daily Simple Agree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6" i="2"/>
  <c r="P7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P21" i="2" s="1"/>
  <c r="Z7" i="2"/>
  <c r="Z16" i="2"/>
  <c r="X10" i="2"/>
  <c r="X11" i="2"/>
  <c r="X18" i="2"/>
  <c r="V10" i="2"/>
  <c r="V22" i="2"/>
  <c r="V2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6" i="2"/>
  <c r="O26" i="2"/>
  <c r="D26" i="2"/>
  <c r="Y25" i="2"/>
  <c r="Z25" i="2" s="1"/>
  <c r="W25" i="2"/>
  <c r="X25" i="2" s="1"/>
  <c r="U25" i="2"/>
  <c r="V25" i="2" s="1"/>
  <c r="M25" i="2"/>
  <c r="H25" i="2"/>
  <c r="E25" i="2"/>
  <c r="Y24" i="2"/>
  <c r="Z24" i="2" s="1"/>
  <c r="W24" i="2"/>
  <c r="X24" i="2" s="1"/>
  <c r="U24" i="2"/>
  <c r="M24" i="2"/>
  <c r="H24" i="2"/>
  <c r="E24" i="2"/>
  <c r="Y23" i="2"/>
  <c r="Z23" i="2" s="1"/>
  <c r="W23" i="2"/>
  <c r="X23" i="2" s="1"/>
  <c r="U23" i="2"/>
  <c r="V23" i="2" s="1"/>
  <c r="M23" i="2"/>
  <c r="N23" i="2" s="1"/>
  <c r="H23" i="2"/>
  <c r="E23" i="2"/>
  <c r="Y22" i="2"/>
  <c r="Z22" i="2" s="1"/>
  <c r="W22" i="2"/>
  <c r="X22" i="2" s="1"/>
  <c r="U22" i="2"/>
  <c r="M22" i="2"/>
  <c r="H22" i="2"/>
  <c r="E22" i="2"/>
  <c r="Y21" i="2"/>
  <c r="Z21" i="2" s="1"/>
  <c r="W21" i="2"/>
  <c r="X21" i="2" s="1"/>
  <c r="U21" i="2"/>
  <c r="V21" i="2" s="1"/>
  <c r="M21" i="2"/>
  <c r="H21" i="2"/>
  <c r="E21" i="2"/>
  <c r="Y20" i="2"/>
  <c r="Z20" i="2" s="1"/>
  <c r="W20" i="2"/>
  <c r="X20" i="2" s="1"/>
  <c r="U20" i="2"/>
  <c r="V20" i="2" s="1"/>
  <c r="M20" i="2"/>
  <c r="H20" i="2"/>
  <c r="E20" i="2"/>
  <c r="Y19" i="2"/>
  <c r="Z19" i="2" s="1"/>
  <c r="W19" i="2"/>
  <c r="X19" i="2" s="1"/>
  <c r="U19" i="2"/>
  <c r="V19" i="2" s="1"/>
  <c r="M19" i="2"/>
  <c r="H19" i="2"/>
  <c r="E19" i="2"/>
  <c r="Y18" i="2"/>
  <c r="Z18" i="2" s="1"/>
  <c r="W18" i="2"/>
  <c r="U18" i="2"/>
  <c r="V18" i="2" s="1"/>
  <c r="M18" i="2"/>
  <c r="H18" i="2"/>
  <c r="E18" i="2"/>
  <c r="Y17" i="2"/>
  <c r="Z17" i="2" s="1"/>
  <c r="W17" i="2"/>
  <c r="X17" i="2" s="1"/>
  <c r="U17" i="2"/>
  <c r="V17" i="2" s="1"/>
  <c r="M17" i="2"/>
  <c r="H17" i="2"/>
  <c r="E17" i="2"/>
  <c r="Y16" i="2"/>
  <c r="W16" i="2"/>
  <c r="X16" i="2" s="1"/>
  <c r="U16" i="2"/>
  <c r="V16" i="2" s="1"/>
  <c r="M16" i="2"/>
  <c r="H16" i="2"/>
  <c r="E16" i="2"/>
  <c r="Y15" i="2"/>
  <c r="Z15" i="2" s="1"/>
  <c r="W15" i="2"/>
  <c r="X15" i="2" s="1"/>
  <c r="U15" i="2"/>
  <c r="V15" i="2" s="1"/>
  <c r="M15" i="2"/>
  <c r="N15" i="2" s="1"/>
  <c r="H15" i="2"/>
  <c r="E15" i="2"/>
  <c r="Y14" i="2"/>
  <c r="Z14" i="2" s="1"/>
  <c r="W14" i="2"/>
  <c r="X14" i="2" s="1"/>
  <c r="U14" i="2"/>
  <c r="V14" i="2" s="1"/>
  <c r="M14" i="2"/>
  <c r="N14" i="2" s="1"/>
  <c r="H14" i="2"/>
  <c r="E14" i="2"/>
  <c r="Y13" i="2"/>
  <c r="Z13" i="2" s="1"/>
  <c r="W13" i="2"/>
  <c r="X13" i="2" s="1"/>
  <c r="U13" i="2"/>
  <c r="V13" i="2" s="1"/>
  <c r="M13" i="2"/>
  <c r="H13" i="2"/>
  <c r="E13" i="2"/>
  <c r="Y12" i="2"/>
  <c r="Z12" i="2" s="1"/>
  <c r="W12" i="2"/>
  <c r="X12" i="2" s="1"/>
  <c r="U12" i="2"/>
  <c r="V12" i="2" s="1"/>
  <c r="M12" i="2"/>
  <c r="H12" i="2"/>
  <c r="E12" i="2"/>
  <c r="Y11" i="2"/>
  <c r="Z11" i="2" s="1"/>
  <c r="W11" i="2"/>
  <c r="U11" i="2"/>
  <c r="V11" i="2" s="1"/>
  <c r="M11" i="2"/>
  <c r="N11" i="2" s="1"/>
  <c r="H11" i="2"/>
  <c r="E11" i="2"/>
  <c r="Y10" i="2"/>
  <c r="Z10" i="2" s="1"/>
  <c r="W10" i="2"/>
  <c r="U10" i="2"/>
  <c r="M10" i="2"/>
  <c r="H10" i="2"/>
  <c r="E10" i="2"/>
  <c r="Y9" i="2"/>
  <c r="Z9" i="2" s="1"/>
  <c r="W9" i="2"/>
  <c r="X9" i="2" s="1"/>
  <c r="U9" i="2"/>
  <c r="V9" i="2" s="1"/>
  <c r="M9" i="2"/>
  <c r="H9" i="2"/>
  <c r="E9" i="2"/>
  <c r="Y8" i="2"/>
  <c r="Z8" i="2" s="1"/>
  <c r="W8" i="2"/>
  <c r="X8" i="2" s="1"/>
  <c r="U8" i="2"/>
  <c r="V8" i="2" s="1"/>
  <c r="M8" i="2"/>
  <c r="H8" i="2"/>
  <c r="E8" i="2"/>
  <c r="Y7" i="2"/>
  <c r="W7" i="2"/>
  <c r="X7" i="2" s="1"/>
  <c r="U7" i="2"/>
  <c r="V7" i="2" s="1"/>
  <c r="M7" i="2"/>
  <c r="H7" i="2"/>
  <c r="E7" i="2"/>
  <c r="Y6" i="2"/>
  <c r="Z6" i="2" s="1"/>
  <c r="W6" i="2"/>
  <c r="X6" i="2" s="1"/>
  <c r="U6" i="2"/>
  <c r="V6" i="2" s="1"/>
  <c r="M6" i="2"/>
  <c r="H6" i="2"/>
  <c r="E6" i="2"/>
  <c r="B2" i="2"/>
  <c r="B1" i="2"/>
  <c r="P9" i="2" l="1"/>
  <c r="N19" i="2"/>
  <c r="N7" i="2"/>
  <c r="P8" i="2"/>
  <c r="N16" i="2"/>
  <c r="N25" i="2"/>
  <c r="N13" i="2"/>
  <c r="P20" i="2"/>
  <c r="P10" i="2"/>
  <c r="I21" i="2"/>
  <c r="P16" i="2"/>
  <c r="P15" i="2"/>
  <c r="P14" i="2"/>
  <c r="P13" i="2"/>
  <c r="P19" i="2"/>
  <c r="P18" i="2"/>
  <c r="P17" i="2"/>
  <c r="P12" i="2"/>
  <c r="P11" i="2"/>
  <c r="N24" i="2"/>
  <c r="N12" i="2"/>
  <c r="N22" i="2"/>
  <c r="N10" i="2"/>
  <c r="N21" i="2"/>
  <c r="N9" i="2"/>
  <c r="N20" i="2"/>
  <c r="N8" i="2"/>
  <c r="N18" i="2"/>
  <c r="N17" i="2"/>
  <c r="M26" i="2"/>
  <c r="I22" i="2" l="1"/>
  <c r="P22" i="2"/>
  <c r="N6" i="2"/>
  <c r="N26" i="2" s="1"/>
  <c r="I23" i="2" l="1"/>
  <c r="P23" i="2"/>
  <c r="Y7" i="1"/>
  <c r="AA7" i="1"/>
  <c r="AC7" i="1"/>
  <c r="Y8" i="1"/>
  <c r="AA8" i="1"/>
  <c r="AC8" i="1"/>
  <c r="Y9" i="1"/>
  <c r="AA9" i="1"/>
  <c r="AC9" i="1"/>
  <c r="Y10" i="1"/>
  <c r="AA10" i="1"/>
  <c r="AC10" i="1"/>
  <c r="Y11" i="1"/>
  <c r="AA11" i="1"/>
  <c r="AC11" i="1"/>
  <c r="Y12" i="1"/>
  <c r="AA12" i="1"/>
  <c r="AC12" i="1"/>
  <c r="Y13" i="1"/>
  <c r="AA13" i="1"/>
  <c r="AC13" i="1"/>
  <c r="Y14" i="1"/>
  <c r="AA14" i="1"/>
  <c r="AC14" i="1"/>
  <c r="Y15" i="1"/>
  <c r="AA15" i="1"/>
  <c r="AC15" i="1"/>
  <c r="Y16" i="1"/>
  <c r="AA16" i="1"/>
  <c r="AC16" i="1"/>
  <c r="Y17" i="1"/>
  <c r="AA17" i="1"/>
  <c r="AC17" i="1"/>
  <c r="Y18" i="1"/>
  <c r="AA18" i="1"/>
  <c r="AC18" i="1"/>
  <c r="Y19" i="1"/>
  <c r="AA19" i="1"/>
  <c r="AC19" i="1"/>
  <c r="Y20" i="1"/>
  <c r="AA20" i="1"/>
  <c r="AC20" i="1"/>
  <c r="Y21" i="1"/>
  <c r="AA21" i="1"/>
  <c r="AC21" i="1"/>
  <c r="Y22" i="1"/>
  <c r="AA22" i="1"/>
  <c r="AC22" i="1"/>
  <c r="Y23" i="1"/>
  <c r="AA23" i="1"/>
  <c r="AC23" i="1"/>
  <c r="Y24" i="1"/>
  <c r="AA24" i="1"/>
  <c r="AC24" i="1"/>
  <c r="Y25" i="1"/>
  <c r="AA25" i="1"/>
  <c r="AC25" i="1"/>
  <c r="AC6" i="1"/>
  <c r="AA6" i="1"/>
  <c r="Y6" i="1"/>
  <c r="I24" i="2" l="1"/>
  <c r="P24" i="2"/>
  <c r="S2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6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J6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B2" i="1"/>
  <c r="B1" i="1"/>
  <c r="E6" i="1"/>
  <c r="K6" i="1" s="1"/>
  <c r="L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26" i="1"/>
  <c r="J7" i="1" l="1"/>
  <c r="J8" i="1" s="1"/>
  <c r="J9" i="1" s="1"/>
  <c r="K8" i="1"/>
  <c r="L8" i="1" s="1"/>
  <c r="T9" i="1" s="1"/>
  <c r="I25" i="2"/>
  <c r="P25" i="2"/>
  <c r="M6" i="1"/>
  <c r="T7" i="1"/>
  <c r="Q26" i="1"/>
  <c r="J10" i="1" l="1"/>
  <c r="K9" i="1"/>
  <c r="L9" i="1" s="1"/>
  <c r="K7" i="1"/>
  <c r="L7" i="1" s="1"/>
  <c r="P6" i="1"/>
  <c r="R6" i="1" s="1"/>
  <c r="AD6" i="1"/>
  <c r="AB6" i="1"/>
  <c r="Z6" i="1"/>
  <c r="T8" i="1" l="1"/>
  <c r="M7" i="1"/>
  <c r="M8" i="1"/>
  <c r="T10" i="1"/>
  <c r="M9" i="1"/>
  <c r="K10" i="1"/>
  <c r="L10" i="1" s="1"/>
  <c r="J11" i="1"/>
  <c r="T11" i="1" l="1"/>
  <c r="M10" i="1"/>
  <c r="J12" i="1"/>
  <c r="K11" i="1"/>
  <c r="L11" i="1" s="1"/>
  <c r="AB9" i="1"/>
  <c r="Z9" i="1"/>
  <c r="P9" i="1"/>
  <c r="R9" i="1" s="1"/>
  <c r="AD9" i="1"/>
  <c r="AD8" i="1"/>
  <c r="AB8" i="1"/>
  <c r="Z8" i="1"/>
  <c r="P8" i="1"/>
  <c r="R8" i="1" s="1"/>
  <c r="AB7" i="1"/>
  <c r="Z7" i="1"/>
  <c r="P7" i="1"/>
  <c r="AD7" i="1"/>
  <c r="T12" i="1" l="1"/>
  <c r="M11" i="1"/>
  <c r="R7" i="1"/>
  <c r="K12" i="1"/>
  <c r="J13" i="1"/>
  <c r="P10" i="1"/>
  <c r="R10" i="1" s="1"/>
  <c r="AB10" i="1"/>
  <c r="AD10" i="1"/>
  <c r="Z10" i="1"/>
  <c r="P26" i="2"/>
  <c r="L12" i="1" l="1"/>
  <c r="M12" i="1" s="1"/>
  <c r="J14" i="1"/>
  <c r="K13" i="1"/>
  <c r="L13" i="1" s="1"/>
  <c r="P11" i="1"/>
  <c r="R11" i="1" s="1"/>
  <c r="AB11" i="1"/>
  <c r="AD11" i="1"/>
  <c r="Z11" i="1"/>
  <c r="L26" i="2"/>
  <c r="X26" i="2"/>
  <c r="V26" i="2"/>
  <c r="T14" i="1" l="1"/>
  <c r="M13" i="1"/>
  <c r="T13" i="1"/>
  <c r="J15" i="1"/>
  <c r="K14" i="1"/>
  <c r="L14" i="1" s="1"/>
  <c r="AB12" i="1"/>
  <c r="Z12" i="1"/>
  <c r="P12" i="1"/>
  <c r="AD12" i="1"/>
  <c r="Z26" i="2"/>
  <c r="Z28" i="2" s="1"/>
  <c r="Z30" i="2" s="1"/>
  <c r="R12" i="1" l="1"/>
  <c r="AB13" i="1"/>
  <c r="Z13" i="1"/>
  <c r="P13" i="1"/>
  <c r="R13" i="1" s="1"/>
  <c r="AD13" i="1"/>
  <c r="T15" i="1"/>
  <c r="M14" i="1"/>
  <c r="J16" i="1"/>
  <c r="K16" i="1" s="1"/>
  <c r="L16" i="1" s="1"/>
  <c r="K15" i="1"/>
  <c r="L15" i="1" s="1"/>
  <c r="T16" i="1" l="1"/>
  <c r="M15" i="1"/>
  <c r="AB14" i="1"/>
  <c r="AD14" i="1"/>
  <c r="Z14" i="1"/>
  <c r="P14" i="1"/>
  <c r="R14" i="1" s="1"/>
  <c r="T17" i="1"/>
  <c r="M16" i="1"/>
  <c r="J17" i="1"/>
  <c r="J18" i="1" l="1"/>
  <c r="K17" i="1"/>
  <c r="L17" i="1" s="1"/>
  <c r="P16" i="1"/>
  <c r="R16" i="1" s="1"/>
  <c r="AB16" i="1"/>
  <c r="AD16" i="1"/>
  <c r="Z16" i="1"/>
  <c r="Z15" i="1"/>
  <c r="AB15" i="1"/>
  <c r="P15" i="1"/>
  <c r="AD15" i="1"/>
  <c r="R15" i="1" l="1"/>
  <c r="T18" i="1"/>
  <c r="M17" i="1"/>
  <c r="J19" i="1"/>
  <c r="K18" i="1"/>
  <c r="L18" i="1" s="1"/>
  <c r="P17" i="1" l="1"/>
  <c r="R17" i="1" s="1"/>
  <c r="AB17" i="1"/>
  <c r="AD17" i="1"/>
  <c r="Z17" i="1"/>
  <c r="T19" i="1"/>
  <c r="M18" i="1"/>
  <c r="J20" i="1"/>
  <c r="K19" i="1"/>
  <c r="L19" i="1" s="1"/>
  <c r="J21" i="1" l="1"/>
  <c r="K20" i="1"/>
  <c r="L20" i="1" s="1"/>
  <c r="T20" i="1"/>
  <c r="M19" i="1"/>
  <c r="P18" i="1"/>
  <c r="R18" i="1" s="1"/>
  <c r="AB18" i="1"/>
  <c r="AD18" i="1"/>
  <c r="Z18" i="1"/>
  <c r="T21" i="1" l="1"/>
  <c r="M20" i="1"/>
  <c r="AB19" i="1"/>
  <c r="AD19" i="1"/>
  <c r="Z19" i="1"/>
  <c r="P19" i="1"/>
  <c r="R19" i="1" s="1"/>
  <c r="J22" i="1"/>
  <c r="K21" i="1"/>
  <c r="L21" i="1" s="1"/>
  <c r="T22" i="1" l="1"/>
  <c r="M21" i="1"/>
  <c r="J23" i="1"/>
  <c r="K22" i="1"/>
  <c r="L22" i="1" s="1"/>
  <c r="AB20" i="1"/>
  <c r="P20" i="1"/>
  <c r="R20" i="1" s="1"/>
  <c r="AD20" i="1"/>
  <c r="Z20" i="1"/>
  <c r="J24" i="1" l="1"/>
  <c r="K23" i="1"/>
  <c r="L23" i="1" s="1"/>
  <c r="T23" i="1"/>
  <c r="M22" i="1"/>
  <c r="P21" i="1"/>
  <c r="R21" i="1" s="1"/>
  <c r="AB21" i="1"/>
  <c r="AD21" i="1"/>
  <c r="Z21" i="1"/>
  <c r="P22" i="1" l="1"/>
  <c r="R22" i="1" s="1"/>
  <c r="AB22" i="1"/>
  <c r="AD22" i="1"/>
  <c r="Z22" i="1"/>
  <c r="T24" i="1"/>
  <c r="M23" i="1"/>
  <c r="J25" i="1"/>
  <c r="K25" i="1" s="1"/>
  <c r="L25" i="1" s="1"/>
  <c r="M25" i="1" s="1"/>
  <c r="K24" i="1"/>
  <c r="L24" i="1" s="1"/>
  <c r="P25" i="1" l="1"/>
  <c r="AB25" i="1"/>
  <c r="AD25" i="1"/>
  <c r="Z25" i="1"/>
  <c r="Z23" i="1"/>
  <c r="P23" i="1"/>
  <c r="R23" i="1" s="1"/>
  <c r="AB23" i="1"/>
  <c r="AD23" i="1"/>
  <c r="T25" i="1"/>
  <c r="T26" i="1" s="1"/>
  <c r="P28" i="1" s="1"/>
  <c r="M24" i="1"/>
  <c r="AD24" i="1" l="1"/>
  <c r="Z24" i="1"/>
  <c r="P24" i="1"/>
  <c r="R24" i="1" s="1"/>
  <c r="AB24" i="1"/>
  <c r="Z26" i="1"/>
  <c r="AD26" i="1"/>
  <c r="AB26" i="1"/>
  <c r="R25" i="1"/>
  <c r="R26" i="1" s="1"/>
  <c r="P26" i="1"/>
  <c r="P30" i="1" s="1"/>
  <c r="AD28" i="1" l="1"/>
  <c r="AD30" i="1" s="1"/>
</calcChain>
</file>

<file path=xl/sharedStrings.xml><?xml version="1.0" encoding="utf-8"?>
<sst xmlns="http://schemas.openxmlformats.org/spreadsheetml/2006/main" count="67" uniqueCount="39">
  <si>
    <t>Sub-accrual period</t>
  </si>
  <si>
    <t>Accrual Start</t>
  </si>
  <si>
    <t>Accrual End</t>
  </si>
  <si>
    <t>Days Accrued</t>
  </si>
  <si>
    <t>Principal</t>
  </si>
  <si>
    <t>RFR Using NCR</t>
  </si>
  <si>
    <t>Margin</t>
  </si>
  <si>
    <t>Total</t>
  </si>
  <si>
    <t>Principal Flow</t>
  </si>
  <si>
    <t>Interest Payout</t>
  </si>
  <si>
    <t>Cummulative Interest Period Days</t>
  </si>
  <si>
    <t>Unannualised Effective Rate</t>
  </si>
  <si>
    <t>ZARONIA Rate</t>
  </si>
  <si>
    <t>Lookback/Observation Date</t>
  </si>
  <si>
    <t>Compounding Factor</t>
  </si>
  <si>
    <t>Start Date</t>
  </si>
  <si>
    <t>End Date</t>
  </si>
  <si>
    <t>Margin/Spread</t>
  </si>
  <si>
    <t>Rounding 6dp</t>
  </si>
  <si>
    <t>Rounding 2dp</t>
  </si>
  <si>
    <t>Cummulative Rate Method</t>
  </si>
  <si>
    <t>CRR vs NCCR</t>
  </si>
  <si>
    <t>Lender1</t>
  </si>
  <si>
    <t>Lender2</t>
  </si>
  <si>
    <t>Lender3</t>
  </si>
  <si>
    <t>Principal Lender1</t>
  </si>
  <si>
    <t>Interest Lender1</t>
  </si>
  <si>
    <t>Interest Lender2</t>
  </si>
  <si>
    <t>Interest Lender3</t>
  </si>
  <si>
    <t>Principal Lender2</t>
  </si>
  <si>
    <t>Principal Lender3</t>
  </si>
  <si>
    <t>Multiple Lender Example</t>
  </si>
  <si>
    <t>Borrow vs Lenders</t>
  </si>
  <si>
    <t>Compounding Index</t>
  </si>
  <si>
    <t>Interest Accrual</t>
  </si>
  <si>
    <t>Annualised Cumulative Compounded RFR (ACR)</t>
  </si>
  <si>
    <t>Unannualised Cumulative Compounded RFR (UCR)</t>
  </si>
  <si>
    <t>Non Cumulatively Compounded RFR (NCCR)</t>
  </si>
  <si>
    <t>RFR Using NCCR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</si>
</sst>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%"/>
    <numFmt numFmtId="165" formatCode="_-* #,##0.000000_-;\-* #,##0.000000_-;_-* &quot;-&quot;??_-;_-@_-"/>
    <numFmt numFmtId="166" formatCode="_-* #,##0.0000000_-;\-* #,##0.0000000_-;_-* &quot;-&quot;??_-;_-@_-"/>
    <numFmt numFmtId="167" formatCode="_-* #,##0.000000000_-;\-* #,##0.000000000_-;_-* &quot;-&quot;??_-;_-@_-"/>
    <numFmt numFmtId="168" formatCode="0.00000000000"/>
    <numFmt numFmtId="169" formatCode="0.000000000000"/>
    <numFmt numFmtId="170" formatCode="_-* #,##0.0000000000_-;\-* #,##0.0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15" fontId="0" fillId="3" borderId="0" xfId="0" applyNumberFormat="1" applyFill="1"/>
    <xf numFmtId="10" fontId="0" fillId="3" borderId="0" xfId="0" applyNumberFormat="1" applyFill="1"/>
    <xf numFmtId="0" fontId="2" fillId="3" borderId="0" xfId="0" applyFont="1" applyFill="1" applyAlignment="1">
      <alignment wrapText="1"/>
    </xf>
    <xf numFmtId="0" fontId="4" fillId="3" borderId="0" xfId="0" applyFont="1" applyFill="1"/>
    <xf numFmtId="0" fontId="3" fillId="3" borderId="0" xfId="0" applyFont="1" applyFill="1"/>
    <xf numFmtId="0" fontId="5" fillId="3" borderId="1" xfId="0" applyFont="1" applyFill="1" applyBorder="1"/>
    <xf numFmtId="15" fontId="5" fillId="3" borderId="1" xfId="0" applyNumberFormat="1" applyFont="1" applyFill="1" applyBorder="1"/>
    <xf numFmtId="164" fontId="5" fillId="3" borderId="1" xfId="2" applyNumberFormat="1" applyFont="1" applyFill="1" applyBorder="1"/>
    <xf numFmtId="165" fontId="5" fillId="3" borderId="1" xfId="1" applyNumberFormat="1" applyFont="1" applyFill="1" applyBorder="1"/>
    <xf numFmtId="167" fontId="5" fillId="3" borderId="1" xfId="0" applyNumberFormat="1" applyFont="1" applyFill="1" applyBorder="1"/>
    <xf numFmtId="4" fontId="5" fillId="3" borderId="1" xfId="0" applyNumberFormat="1" applyFont="1" applyFill="1" applyBorder="1"/>
    <xf numFmtId="166" fontId="5" fillId="3" borderId="2" xfId="0" applyNumberFormat="1" applyFont="1" applyFill="1" applyBorder="1"/>
    <xf numFmtId="4" fontId="5" fillId="3" borderId="3" xfId="0" applyNumberFormat="1" applyFont="1" applyFill="1" applyBorder="1"/>
    <xf numFmtId="166" fontId="5" fillId="3" borderId="4" xfId="0" applyNumberFormat="1" applyFont="1" applyFill="1" applyBorder="1"/>
    <xf numFmtId="4" fontId="6" fillId="3" borderId="0" xfId="0" applyNumberFormat="1" applyFont="1" applyFill="1"/>
    <xf numFmtId="4" fontId="7" fillId="3" borderId="0" xfId="0" applyNumberFormat="1" applyFont="1" applyFill="1"/>
    <xf numFmtId="0" fontId="2" fillId="2" borderId="0" xfId="0" applyFont="1" applyFill="1"/>
    <xf numFmtId="4" fontId="5" fillId="3" borderId="5" xfId="0" applyNumberFormat="1" applyFont="1" applyFill="1" applyBorder="1"/>
    <xf numFmtId="4" fontId="5" fillId="3" borderId="6" xfId="0" applyNumberFormat="1" applyFont="1" applyFill="1" applyBorder="1"/>
    <xf numFmtId="0" fontId="2" fillId="2" borderId="7" xfId="0" applyFont="1" applyFill="1" applyBorder="1" applyAlignment="1">
      <alignment wrapText="1"/>
    </xf>
    <xf numFmtId="0" fontId="5" fillId="3" borderId="6" xfId="0" applyFont="1" applyFill="1" applyBorder="1"/>
    <xf numFmtId="15" fontId="5" fillId="3" borderId="6" xfId="0" applyNumberFormat="1" applyFont="1" applyFill="1" applyBorder="1"/>
    <xf numFmtId="164" fontId="5" fillId="3" borderId="6" xfId="2" applyNumberFormat="1" applyFont="1" applyFill="1" applyBorder="1"/>
    <xf numFmtId="165" fontId="5" fillId="3" borderId="6" xfId="1" applyNumberFormat="1" applyFont="1" applyFill="1" applyBorder="1"/>
    <xf numFmtId="167" fontId="5" fillId="3" borderId="6" xfId="0" applyNumberFormat="1" applyFont="1" applyFill="1" applyBorder="1"/>
    <xf numFmtId="166" fontId="5" fillId="3" borderId="8" xfId="0" applyNumberFormat="1" applyFont="1" applyFill="1" applyBorder="1"/>
    <xf numFmtId="168" fontId="0" fillId="3" borderId="0" xfId="0" applyNumberFormat="1" applyFill="1"/>
    <xf numFmtId="169" fontId="0" fillId="3" borderId="0" xfId="0" applyNumberFormat="1" applyFill="1"/>
    <xf numFmtId="0" fontId="2" fillId="2" borderId="9" xfId="0" applyFont="1" applyFill="1" applyBorder="1" applyAlignment="1">
      <alignment wrapText="1"/>
    </xf>
    <xf numFmtId="170" fontId="0" fillId="3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1</xdr:row>
      <xdr:rowOff>152400</xdr:rowOff>
    </xdr:from>
    <xdr:to>
      <xdr:col>9</xdr:col>
      <xdr:colOff>856386</xdr:colOff>
      <xdr:row>3</xdr:row>
      <xdr:rowOff>171546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F2E26-E9C1-4F0D-B487-28EB124D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940" y="335280"/>
          <a:ext cx="757961" cy="37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8303</xdr:rowOff>
    </xdr:from>
    <xdr:to>
      <xdr:col>8</xdr:col>
      <xdr:colOff>649545</xdr:colOff>
      <xdr:row>3</xdr:row>
      <xdr:rowOff>155434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315BAB-272C-4893-95D8-2089C372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3471" y="366891"/>
          <a:ext cx="425427" cy="32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83820</xdr:colOff>
      <xdr:row>1</xdr:row>
      <xdr:rowOff>152400</xdr:rowOff>
    </xdr:from>
    <xdr:to>
      <xdr:col>10</xdr:col>
      <xdr:colOff>1160271</xdr:colOff>
      <xdr:row>3</xdr:row>
      <xdr:rowOff>172663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EE21E0-234C-420E-B5FB-9E000261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335280"/>
          <a:ext cx="1076451" cy="381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2</xdr:row>
      <xdr:rowOff>12041</xdr:rowOff>
    </xdr:from>
    <xdr:to>
      <xdr:col>11</xdr:col>
      <xdr:colOff>885264</xdr:colOff>
      <xdr:row>3</xdr:row>
      <xdr:rowOff>136465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67B310-EEE5-4810-A3A9-E040999C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760" y="370629"/>
          <a:ext cx="685239" cy="303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114299</xdr:colOff>
      <xdr:row>2</xdr:row>
      <xdr:rowOff>76199</xdr:rowOff>
    </xdr:from>
    <xdr:to>
      <xdr:col>12</xdr:col>
      <xdr:colOff>1164556</xdr:colOff>
      <xdr:row>3</xdr:row>
      <xdr:rowOff>135890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A183DB-5FDC-46CA-AE54-769F3DF6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9439" y="441959"/>
          <a:ext cx="1056607" cy="251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236220</xdr:colOff>
      <xdr:row>2</xdr:row>
      <xdr:rowOff>15240</xdr:rowOff>
    </xdr:from>
    <xdr:ext cx="426025" cy="324344"/>
    <xdr:pic>
      <xdr:nvPicPr>
        <xdr:cNvPr id="3" name="Picture 2">
          <a:extLst>
            <a:ext uri="{FF2B5EF4-FFF2-40B4-BE49-F238E27FC236}">
              <a16:creationId xmlns:a16="http://schemas.microsoft.com/office/drawing/2014/main" id="{96941989-FFAD-4953-837B-C4C10A7C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670" y="383540"/>
          <a:ext cx="413325" cy="32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CFCC-0665-49BE-9310-65F76B2BD903}">
  <dimension ref="A1:AD45"/>
  <sheetViews>
    <sheetView tabSelected="1" zoomScale="80" zoomScaleNormal="80" workbookViewId="0"/>
  </sheetViews>
  <sheetFormatPr defaultColWidth="8.88671875" defaultRowHeight="14.4" x14ac:dyDescent="0.3"/>
  <cols>
    <col min="1" max="1" width="15.6640625" style="1" customWidth="1"/>
    <col min="2" max="2" width="11" style="1" customWidth="1"/>
    <col min="3" max="3" width="10.33203125" style="1" customWidth="1"/>
    <col min="4" max="4" width="8.88671875" style="1"/>
    <col min="5" max="5" width="14.109375" style="1" customWidth="1"/>
    <col min="6" max="6" width="11" style="1" customWidth="1"/>
    <col min="7" max="7" width="18.88671875" style="1" customWidth="1"/>
    <col min="8" max="8" width="14.33203125" style="1" customWidth="1"/>
    <col min="9" max="9" width="13.109375" style="1" customWidth="1"/>
    <col min="10" max="10" width="15.5546875" style="1" customWidth="1"/>
    <col min="11" max="11" width="20.88671875" style="1" customWidth="1"/>
    <col min="12" max="12" width="16.21875" style="1" bestFit="1" customWidth="1"/>
    <col min="13" max="13" width="18.44140625" style="1" customWidth="1"/>
    <col min="14" max="14" width="3" style="1" customWidth="1"/>
    <col min="15" max="15" width="16.33203125" style="1" customWidth="1"/>
    <col min="16" max="16" width="14" style="1" customWidth="1"/>
    <col min="17" max="17" width="11.77734375" style="1" customWidth="1"/>
    <col min="18" max="18" width="11.33203125" style="1" customWidth="1"/>
    <col min="19" max="19" width="14.77734375" style="1" customWidth="1"/>
    <col min="20" max="20" width="12.109375" style="1" bestFit="1" customWidth="1"/>
    <col min="21" max="21" width="7.33203125" style="1" customWidth="1"/>
    <col min="22" max="24" width="8.88671875" style="1"/>
    <col min="25" max="25" width="12.33203125" style="1" bestFit="1" customWidth="1"/>
    <col min="26" max="26" width="10.109375" style="1" bestFit="1" customWidth="1"/>
    <col min="27" max="27" width="12.33203125" style="1" bestFit="1" customWidth="1"/>
    <col min="28" max="28" width="10.109375" style="1" bestFit="1" customWidth="1"/>
    <col min="29" max="29" width="15.77734375" style="1" customWidth="1"/>
    <col min="30" max="30" width="15.109375" style="1" bestFit="1" customWidth="1"/>
    <col min="31" max="16384" width="8.88671875" style="1"/>
  </cols>
  <sheetData>
    <row r="1" spans="1:30" x14ac:dyDescent="0.3">
      <c r="A1" s="18" t="s">
        <v>15</v>
      </c>
      <c r="B1" s="2">
        <f>B6</f>
        <v>44999</v>
      </c>
      <c r="K1" s="1" t="s">
        <v>18</v>
      </c>
      <c r="T1" s="1" t="s">
        <v>19</v>
      </c>
      <c r="V1" s="1" t="s">
        <v>31</v>
      </c>
    </row>
    <row r="2" spans="1:30" x14ac:dyDescent="0.3">
      <c r="A2" s="18" t="s">
        <v>16</v>
      </c>
      <c r="B2" s="2">
        <f>C25</f>
        <v>45030</v>
      </c>
    </row>
    <row r="3" spans="1:30" x14ac:dyDescent="0.3">
      <c r="A3" s="18" t="s">
        <v>17</v>
      </c>
      <c r="B3" s="3">
        <v>0.02</v>
      </c>
    </row>
    <row r="5" spans="1:30" s="4" customFormat="1" ht="57.6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10</v>
      </c>
      <c r="F5" s="21" t="s">
        <v>13</v>
      </c>
      <c r="G5" s="21" t="s">
        <v>12</v>
      </c>
      <c r="H5" s="21" t="s">
        <v>33</v>
      </c>
      <c r="I5" s="21" t="s">
        <v>11</v>
      </c>
      <c r="J5" s="21" t="s">
        <v>14</v>
      </c>
      <c r="K5" s="21" t="s">
        <v>35</v>
      </c>
      <c r="L5" s="21" t="s">
        <v>36</v>
      </c>
      <c r="M5" s="21" t="s">
        <v>37</v>
      </c>
      <c r="O5" s="21" t="s">
        <v>4</v>
      </c>
      <c r="P5" s="21" t="s">
        <v>38</v>
      </c>
      <c r="Q5" s="21" t="s">
        <v>6</v>
      </c>
      <c r="R5" s="21" t="s">
        <v>7</v>
      </c>
      <c r="S5" s="21" t="s">
        <v>8</v>
      </c>
      <c r="T5" s="21" t="s">
        <v>9</v>
      </c>
      <c r="V5" s="21" t="s">
        <v>22</v>
      </c>
      <c r="W5" s="21" t="s">
        <v>23</v>
      </c>
      <c r="X5" s="21" t="s">
        <v>24</v>
      </c>
      <c r="Y5" s="21" t="s">
        <v>25</v>
      </c>
      <c r="Z5" s="21" t="s">
        <v>26</v>
      </c>
      <c r="AA5" s="21" t="s">
        <v>29</v>
      </c>
      <c r="AB5" s="21" t="s">
        <v>27</v>
      </c>
      <c r="AC5" s="21" t="s">
        <v>30</v>
      </c>
      <c r="AD5" s="21" t="s">
        <v>28</v>
      </c>
    </row>
    <row r="6" spans="1:30" s="5" customFormat="1" ht="13.8" x14ac:dyDescent="0.3">
      <c r="A6" s="22">
        <v>1</v>
      </c>
      <c r="B6" s="23">
        <v>44999</v>
      </c>
      <c r="C6" s="23">
        <v>45000</v>
      </c>
      <c r="D6" s="22">
        <v>1</v>
      </c>
      <c r="E6" s="22">
        <f>SUM($D$6:D6)</f>
        <v>1</v>
      </c>
      <c r="F6" s="23">
        <v>44992</v>
      </c>
      <c r="G6" s="24">
        <v>7.0870000000000002E-2</v>
      </c>
      <c r="H6" s="22">
        <f>1*(1+G6*D6/365)</f>
        <v>1.0001941643835617</v>
      </c>
      <c r="I6" s="22">
        <f>+G6*D6/365</f>
        <v>1.9416438356164385E-4</v>
      </c>
      <c r="J6" s="22">
        <f>1+I6</f>
        <v>1.0001941643835617</v>
      </c>
      <c r="K6" s="25">
        <f>ROUND((J6-1)*365/E6,6)</f>
        <v>7.0870000000000002E-2</v>
      </c>
      <c r="L6" s="26">
        <f>K6*E6/365</f>
        <v>1.9416438356164385E-4</v>
      </c>
      <c r="M6" s="27">
        <f>(L6)*365/D6</f>
        <v>7.0870000000000002E-2</v>
      </c>
      <c r="N6" s="15"/>
      <c r="O6" s="19">
        <v>100000000</v>
      </c>
      <c r="P6" s="20">
        <f t="shared" ref="P6:P25" si="0">M6*O6*D6/365</f>
        <v>19416.438356164384</v>
      </c>
      <c r="Q6" s="20">
        <f t="shared" ref="Q6:Q25" si="1">$B$3*D6*O6/365</f>
        <v>5479.4520547945203</v>
      </c>
      <c r="R6" s="20">
        <f>P6+Q6</f>
        <v>24895.890410958906</v>
      </c>
      <c r="S6" s="20"/>
      <c r="T6" s="20"/>
      <c r="V6" s="12">
        <v>0.5</v>
      </c>
      <c r="W6" s="12">
        <v>0.5</v>
      </c>
      <c r="X6" s="12">
        <v>0</v>
      </c>
      <c r="Y6" s="12">
        <f>V6*O6</f>
        <v>50000000</v>
      </c>
      <c r="Z6" s="12">
        <f>Y6*M6*D6/365</f>
        <v>9708.2191780821922</v>
      </c>
      <c r="AA6" s="12">
        <f>W6*O6</f>
        <v>50000000</v>
      </c>
      <c r="AB6" s="12">
        <f>AA6*M6*D6/365</f>
        <v>9708.2191780821922</v>
      </c>
      <c r="AC6" s="12">
        <f>X6*O6</f>
        <v>0</v>
      </c>
      <c r="AD6" s="12">
        <f>AC6*M6*D6/365</f>
        <v>0</v>
      </c>
    </row>
    <row r="7" spans="1:30" s="5" customFormat="1" ht="13.8" x14ac:dyDescent="0.3">
      <c r="A7" s="7">
        <v>2</v>
      </c>
      <c r="B7" s="8">
        <v>45000</v>
      </c>
      <c r="C7" s="8">
        <v>45001</v>
      </c>
      <c r="D7" s="7">
        <v>1</v>
      </c>
      <c r="E7" s="7">
        <f>SUM($D$6:D7)</f>
        <v>2</v>
      </c>
      <c r="F7" s="8">
        <v>44993</v>
      </c>
      <c r="G7" s="9">
        <v>7.0849999999999996E-2</v>
      </c>
      <c r="H7" s="7">
        <f>H6*(1+G7*D7/365)</f>
        <v>1.0003883116617716</v>
      </c>
      <c r="I7" s="7">
        <f t="shared" ref="I7:I25" si="2">+G7*D7/365</f>
        <v>1.9410958904109588E-4</v>
      </c>
      <c r="J7" s="7">
        <f>(1+I7)*J6</f>
        <v>1.0003883116617716</v>
      </c>
      <c r="K7" s="10">
        <f t="shared" ref="K7:K25" si="3">ROUND((J7-1)*365/E7,6)</f>
        <v>7.0866999999999999E-2</v>
      </c>
      <c r="L7" s="11">
        <f t="shared" ref="L7:L25" si="4">K7*E7/365</f>
        <v>3.8831232876712326E-4</v>
      </c>
      <c r="M7" s="13">
        <f>(L7-L6)*365/D7</f>
        <v>7.0863999999999983E-2</v>
      </c>
      <c r="N7" s="15"/>
      <c r="O7" s="14">
        <v>100000000</v>
      </c>
      <c r="P7" s="12">
        <f t="shared" si="0"/>
        <v>19414.794520547941</v>
      </c>
      <c r="Q7" s="12">
        <f t="shared" si="1"/>
        <v>5479.4520547945203</v>
      </c>
      <c r="R7" s="20">
        <f t="shared" ref="R7:R25" si="5">P7+Q7</f>
        <v>24894.246575342462</v>
      </c>
      <c r="S7" s="12">
        <v>0</v>
      </c>
      <c r="T7" s="12">
        <f t="shared" ref="T7:T13" si="6">ROUND(-S7*L6,2)</f>
        <v>0</v>
      </c>
      <c r="V7" s="12">
        <v>0.5</v>
      </c>
      <c r="W7" s="12">
        <v>0.5</v>
      </c>
      <c r="X7" s="12">
        <v>0</v>
      </c>
      <c r="Y7" s="12">
        <f>V7*O7</f>
        <v>50000000</v>
      </c>
      <c r="Z7" s="12">
        <f>Y7*M7*D7/365</f>
        <v>9707.3972602739705</v>
      </c>
      <c r="AA7" s="12">
        <f>W7*O7</f>
        <v>50000000</v>
      </c>
      <c r="AB7" s="12">
        <f>AA7*M7*D7/365</f>
        <v>9707.3972602739705</v>
      </c>
      <c r="AC7" s="12">
        <f>X7*O7</f>
        <v>0</v>
      </c>
      <c r="AD7" s="12">
        <f>AC7*M7*D7/365</f>
        <v>0</v>
      </c>
    </row>
    <row r="8" spans="1:30" s="5" customFormat="1" ht="13.8" x14ac:dyDescent="0.3">
      <c r="A8" s="7">
        <v>3</v>
      </c>
      <c r="B8" s="8">
        <v>45001</v>
      </c>
      <c r="C8" s="8">
        <v>45002</v>
      </c>
      <c r="D8" s="7">
        <v>1</v>
      </c>
      <c r="E8" s="7">
        <f>SUM($D$6:D8)</f>
        <v>3</v>
      </c>
      <c r="F8" s="8">
        <v>44994</v>
      </c>
      <c r="G8" s="9">
        <v>7.0879999999999999E-2</v>
      </c>
      <c r="H8" s="7">
        <f t="shared" ref="H8:H25" si="7">H7*(1+G8*D8/365)</f>
        <v>1.0005825788495266</v>
      </c>
      <c r="I8" s="7">
        <f>+G8*D8/365</f>
        <v>1.9419178082191781E-4</v>
      </c>
      <c r="J8" s="7">
        <f t="shared" ref="J8:J25" si="8">(1+I8)*J7</f>
        <v>1.0005825788495266</v>
      </c>
      <c r="K8" s="10">
        <f t="shared" si="3"/>
        <v>7.0879999999999999E-2</v>
      </c>
      <c r="L8" s="11">
        <f t="shared" si="4"/>
        <v>5.8257534246575345E-4</v>
      </c>
      <c r="M8" s="13">
        <f t="shared" ref="M8:M25" si="9">(L8-L7)*365/D8</f>
        <v>7.0906000000000025E-2</v>
      </c>
      <c r="N8" s="15"/>
      <c r="O8" s="14">
        <v>100000000</v>
      </c>
      <c r="P8" s="12">
        <f t="shared" si="0"/>
        <v>19426.30136986302</v>
      </c>
      <c r="Q8" s="12">
        <f t="shared" si="1"/>
        <v>5479.4520547945203</v>
      </c>
      <c r="R8" s="20">
        <f t="shared" si="5"/>
        <v>24905.753424657541</v>
      </c>
      <c r="S8" s="12">
        <v>0</v>
      </c>
      <c r="T8" s="12">
        <f t="shared" si="6"/>
        <v>0</v>
      </c>
      <c r="V8" s="12">
        <v>0.5</v>
      </c>
      <c r="W8" s="12">
        <v>0.5</v>
      </c>
      <c r="X8" s="12">
        <v>0</v>
      </c>
      <c r="Y8" s="12">
        <f>V8*O8</f>
        <v>50000000</v>
      </c>
      <c r="Z8" s="12">
        <f>Y8*M8*D8/365</f>
        <v>9713.1506849315101</v>
      </c>
      <c r="AA8" s="12">
        <f>W8*O8</f>
        <v>50000000</v>
      </c>
      <c r="AB8" s="12">
        <f>AA8*M8*D8/365</f>
        <v>9713.1506849315101</v>
      </c>
      <c r="AC8" s="12">
        <f>X8*O8</f>
        <v>0</v>
      </c>
      <c r="AD8" s="12">
        <f>AC8*M8*D8/365</f>
        <v>0</v>
      </c>
    </row>
    <row r="9" spans="1:30" s="5" customFormat="1" ht="13.8" x14ac:dyDescent="0.3">
      <c r="A9" s="7">
        <v>4</v>
      </c>
      <c r="B9" s="8">
        <v>45002</v>
      </c>
      <c r="C9" s="8">
        <v>45005</v>
      </c>
      <c r="D9" s="7">
        <v>3</v>
      </c>
      <c r="E9" s="7">
        <f>SUM($D$6:D9)</f>
        <v>6</v>
      </c>
      <c r="F9" s="8">
        <v>44995</v>
      </c>
      <c r="G9" s="9">
        <v>7.0890000000000009E-2</v>
      </c>
      <c r="H9" s="7">
        <f t="shared" si="7"/>
        <v>1.0011655758277291</v>
      </c>
      <c r="I9" s="7">
        <f t="shared" si="2"/>
        <v>5.8265753424657546E-4</v>
      </c>
      <c r="J9" s="7">
        <f t="shared" si="8"/>
        <v>1.0011655758277291</v>
      </c>
      <c r="K9" s="10">
        <f t="shared" si="3"/>
        <v>7.0905999999999997E-2</v>
      </c>
      <c r="L9" s="11">
        <f t="shared" si="4"/>
        <v>1.1655780821917807E-3</v>
      </c>
      <c r="M9" s="13">
        <f t="shared" si="9"/>
        <v>7.0931999999999981E-2</v>
      </c>
      <c r="N9" s="15"/>
      <c r="O9" s="14">
        <v>100000000</v>
      </c>
      <c r="P9" s="12">
        <f t="shared" si="0"/>
        <v>58300.273972602721</v>
      </c>
      <c r="Q9" s="12">
        <f t="shared" si="1"/>
        <v>16438.35616438356</v>
      </c>
      <c r="R9" s="20">
        <f t="shared" si="5"/>
        <v>74738.630136986278</v>
      </c>
      <c r="S9" s="12">
        <v>0</v>
      </c>
      <c r="T9" s="12">
        <f t="shared" si="6"/>
        <v>0</v>
      </c>
      <c r="V9" s="12">
        <v>0.5</v>
      </c>
      <c r="W9" s="12">
        <v>0.5</v>
      </c>
      <c r="X9" s="12">
        <v>0</v>
      </c>
      <c r="Y9" s="12">
        <f>V9*O9</f>
        <v>50000000</v>
      </c>
      <c r="Z9" s="12">
        <f>Y9*M9*D9/365</f>
        <v>29150.136986301361</v>
      </c>
      <c r="AA9" s="12">
        <f>W9*O9</f>
        <v>50000000</v>
      </c>
      <c r="AB9" s="12">
        <f>AA9*M9*D9/365</f>
        <v>29150.136986301361</v>
      </c>
      <c r="AC9" s="12">
        <f>X9*O9</f>
        <v>0</v>
      </c>
      <c r="AD9" s="12">
        <f>AC9*M9*D9/365</f>
        <v>0</v>
      </c>
    </row>
    <row r="10" spans="1:30" s="5" customFormat="1" ht="13.8" x14ac:dyDescent="0.3">
      <c r="A10" s="7">
        <v>5</v>
      </c>
      <c r="B10" s="8">
        <v>45005</v>
      </c>
      <c r="C10" s="8">
        <v>45007</v>
      </c>
      <c r="D10" s="7">
        <v>2</v>
      </c>
      <c r="E10" s="7">
        <f>SUM($D$6:D10)</f>
        <v>8</v>
      </c>
      <c r="F10" s="8">
        <v>44998</v>
      </c>
      <c r="G10" s="9">
        <v>7.0900000000000005E-2</v>
      </c>
      <c r="H10" s="7">
        <f t="shared" si="7"/>
        <v>1.0015545217966397</v>
      </c>
      <c r="I10" s="7">
        <f t="shared" si="2"/>
        <v>3.8849315068493156E-4</v>
      </c>
      <c r="J10" s="7">
        <f t="shared" si="8"/>
        <v>1.0015545217966397</v>
      </c>
      <c r="K10" s="10">
        <f t="shared" si="3"/>
        <v>7.0925000000000002E-2</v>
      </c>
      <c r="L10" s="11">
        <f t="shared" si="4"/>
        <v>1.5545205479452055E-3</v>
      </c>
      <c r="M10" s="13">
        <f t="shared" si="9"/>
        <v>7.0982000000000017E-2</v>
      </c>
      <c r="N10" s="15"/>
      <c r="O10" s="14">
        <v>100000000</v>
      </c>
      <c r="P10" s="12">
        <f t="shared" si="0"/>
        <v>38894.246575342477</v>
      </c>
      <c r="Q10" s="12">
        <f t="shared" si="1"/>
        <v>10958.904109589041</v>
      </c>
      <c r="R10" s="20">
        <f t="shared" si="5"/>
        <v>49853.150684931519</v>
      </c>
      <c r="S10" s="12">
        <v>0</v>
      </c>
      <c r="T10" s="12">
        <f t="shared" si="6"/>
        <v>0</v>
      </c>
      <c r="V10" s="12">
        <v>0.5</v>
      </c>
      <c r="W10" s="12">
        <v>0.5</v>
      </c>
      <c r="X10" s="12">
        <v>0</v>
      </c>
      <c r="Y10" s="12">
        <f>V10*O10</f>
        <v>50000000</v>
      </c>
      <c r="Z10" s="12">
        <f>Y10*M10*D10/365</f>
        <v>19447.123287671238</v>
      </c>
      <c r="AA10" s="12">
        <f>W10*O10</f>
        <v>50000000</v>
      </c>
      <c r="AB10" s="12">
        <f>AA10*M10*D10/365</f>
        <v>19447.123287671238</v>
      </c>
      <c r="AC10" s="12">
        <f>X10*O10</f>
        <v>0</v>
      </c>
      <c r="AD10" s="12">
        <f>AC10*M10*D10/365</f>
        <v>0</v>
      </c>
    </row>
    <row r="11" spans="1:30" s="5" customFormat="1" ht="13.8" x14ac:dyDescent="0.3">
      <c r="A11" s="7">
        <v>6</v>
      </c>
      <c r="B11" s="8">
        <v>45007</v>
      </c>
      <c r="C11" s="8">
        <v>45008</v>
      </c>
      <c r="D11" s="7">
        <v>1</v>
      </c>
      <c r="E11" s="7">
        <f>SUM($D$6:D11)</f>
        <v>9</v>
      </c>
      <c r="F11" s="8">
        <v>44999</v>
      </c>
      <c r="G11" s="9">
        <v>7.1340000000000001E-2</v>
      </c>
      <c r="H11" s="7">
        <f t="shared" si="7"/>
        <v>1.0017502776859135</v>
      </c>
      <c r="I11" s="7">
        <f t="shared" si="2"/>
        <v>1.9545205479452055E-4</v>
      </c>
      <c r="J11" s="7">
        <f t="shared" si="8"/>
        <v>1.0017502776859135</v>
      </c>
      <c r="K11" s="10">
        <f t="shared" si="3"/>
        <v>7.0983000000000004E-2</v>
      </c>
      <c r="L11" s="11">
        <f t="shared" si="4"/>
        <v>1.7502657534246577E-3</v>
      </c>
      <c r="M11" s="13">
        <f t="shared" si="9"/>
        <v>7.1447000000000066E-2</v>
      </c>
      <c r="N11" s="15"/>
      <c r="O11" s="14">
        <v>100000000</v>
      </c>
      <c r="P11" s="12">
        <f t="shared" si="0"/>
        <v>19574.520547945223</v>
      </c>
      <c r="Q11" s="12">
        <f t="shared" si="1"/>
        <v>5479.4520547945203</v>
      </c>
      <c r="R11" s="20">
        <f t="shared" si="5"/>
        <v>25053.972602739745</v>
      </c>
      <c r="S11" s="12">
        <v>0</v>
      </c>
      <c r="T11" s="12">
        <f t="shared" si="6"/>
        <v>0</v>
      </c>
      <c r="V11" s="12">
        <v>0.5</v>
      </c>
      <c r="W11" s="12">
        <v>0.25</v>
      </c>
      <c r="X11" s="12">
        <v>0.25</v>
      </c>
      <c r="Y11" s="12">
        <f>V11*O11</f>
        <v>50000000</v>
      </c>
      <c r="Z11" s="12">
        <f>Y11*M11*D11/365</f>
        <v>9787.2602739726117</v>
      </c>
      <c r="AA11" s="12">
        <f>W11*O11</f>
        <v>25000000</v>
      </c>
      <c r="AB11" s="12">
        <f>AA11*M11*D11/365</f>
        <v>4893.6301369863058</v>
      </c>
      <c r="AC11" s="12">
        <f>X11*O11</f>
        <v>25000000</v>
      </c>
      <c r="AD11" s="12">
        <f>AC11*M11*D11/365</f>
        <v>4893.6301369863058</v>
      </c>
    </row>
    <row r="12" spans="1:30" s="5" customFormat="1" ht="13.8" x14ac:dyDescent="0.3">
      <c r="A12" s="7">
        <v>7</v>
      </c>
      <c r="B12" s="8">
        <v>45008</v>
      </c>
      <c r="C12" s="8">
        <v>45009</v>
      </c>
      <c r="D12" s="7">
        <v>1</v>
      </c>
      <c r="E12" s="7">
        <f>SUM($D$6:D12)</f>
        <v>10</v>
      </c>
      <c r="F12" s="8">
        <v>45000</v>
      </c>
      <c r="G12" s="9">
        <v>7.0879999999999999E-2</v>
      </c>
      <c r="H12" s="7">
        <f t="shared" si="7"/>
        <v>1.0019448093562762</v>
      </c>
      <c r="I12" s="7">
        <f t="shared" si="2"/>
        <v>1.9419178082191781E-4</v>
      </c>
      <c r="J12" s="7">
        <f t="shared" si="8"/>
        <v>1.0019448093562762</v>
      </c>
      <c r="K12" s="10">
        <f t="shared" si="3"/>
        <v>7.0985999999999994E-2</v>
      </c>
      <c r="L12" s="11">
        <f>K12*E12/365</f>
        <v>1.944821917808219E-3</v>
      </c>
      <c r="M12" s="13">
        <f t="shared" si="9"/>
        <v>7.1012999999999854E-2</v>
      </c>
      <c r="N12" s="15"/>
      <c r="O12" s="14">
        <v>100000000</v>
      </c>
      <c r="P12" s="12">
        <f t="shared" si="0"/>
        <v>19455.616438356123</v>
      </c>
      <c r="Q12" s="12">
        <f t="shared" si="1"/>
        <v>5479.4520547945203</v>
      </c>
      <c r="R12" s="20">
        <f t="shared" si="5"/>
        <v>24935.068493150644</v>
      </c>
      <c r="S12" s="12">
        <v>0</v>
      </c>
      <c r="T12" s="12">
        <f t="shared" si="6"/>
        <v>0</v>
      </c>
      <c r="V12" s="12">
        <v>0.5</v>
      </c>
      <c r="W12" s="12">
        <v>0.25</v>
      </c>
      <c r="X12" s="12">
        <v>0.25</v>
      </c>
      <c r="Y12" s="12">
        <f>V12*O12</f>
        <v>50000000</v>
      </c>
      <c r="Z12" s="12">
        <f>Y12*M12*D12/365</f>
        <v>9727.8082191780613</v>
      </c>
      <c r="AA12" s="12">
        <f>W12*O12</f>
        <v>25000000</v>
      </c>
      <c r="AB12" s="12">
        <f>AA12*M12*D12/365</f>
        <v>4863.9041095890307</v>
      </c>
      <c r="AC12" s="12">
        <f>X12*O12</f>
        <v>25000000</v>
      </c>
      <c r="AD12" s="12">
        <f>AC12*M12*D12/365</f>
        <v>4863.9041095890307</v>
      </c>
    </row>
    <row r="13" spans="1:30" s="5" customFormat="1" ht="13.8" x14ac:dyDescent="0.3">
      <c r="A13" s="7">
        <v>8</v>
      </c>
      <c r="B13" s="8">
        <v>45009</v>
      </c>
      <c r="C13" s="8">
        <v>45012</v>
      </c>
      <c r="D13" s="7">
        <v>3</v>
      </c>
      <c r="E13" s="7">
        <f>SUM($D$6:D13)</f>
        <v>13</v>
      </c>
      <c r="F13" s="8">
        <v>45001</v>
      </c>
      <c r="G13" s="9">
        <v>7.0870000000000002E-2</v>
      </c>
      <c r="H13" s="7">
        <f t="shared" si="7"/>
        <v>1.0025284353450907</v>
      </c>
      <c r="I13" s="7">
        <f t="shared" si="2"/>
        <v>5.8249315068493155E-4</v>
      </c>
      <c r="J13" s="7">
        <f>(1+I13)*J12</f>
        <v>1.0025284353450907</v>
      </c>
      <c r="K13" s="10">
        <f t="shared" si="3"/>
        <v>7.0990999999999999E-2</v>
      </c>
      <c r="L13" s="11">
        <f t="shared" si="4"/>
        <v>2.5284465753424657E-3</v>
      </c>
      <c r="M13" s="13">
        <f t="shared" si="9"/>
        <v>7.1007666666666677E-2</v>
      </c>
      <c r="N13" s="15"/>
      <c r="O13" s="14">
        <v>100000000</v>
      </c>
      <c r="P13" s="12">
        <f t="shared" si="0"/>
        <v>58362.465753424665</v>
      </c>
      <c r="Q13" s="12">
        <f t="shared" si="1"/>
        <v>16438.35616438356</v>
      </c>
      <c r="R13" s="20">
        <f t="shared" si="5"/>
        <v>74800.821917808222</v>
      </c>
      <c r="S13" s="12">
        <v>0</v>
      </c>
      <c r="T13" s="12">
        <f t="shared" si="6"/>
        <v>0</v>
      </c>
      <c r="V13" s="12">
        <v>0.5</v>
      </c>
      <c r="W13" s="12">
        <v>0.25</v>
      </c>
      <c r="X13" s="12">
        <v>0.25</v>
      </c>
      <c r="Y13" s="12">
        <f>V13*O13</f>
        <v>50000000</v>
      </c>
      <c r="Z13" s="12">
        <f>Y13*M13*D13/365</f>
        <v>29181.232876712333</v>
      </c>
      <c r="AA13" s="12">
        <f>W13*O13</f>
        <v>25000000</v>
      </c>
      <c r="AB13" s="12">
        <f>AA13*M13*D13/365</f>
        <v>14590.616438356166</v>
      </c>
      <c r="AC13" s="12">
        <f>X13*O13</f>
        <v>25000000</v>
      </c>
      <c r="AD13" s="12">
        <f>AC13*M13*D13/365</f>
        <v>14590.616438356166</v>
      </c>
    </row>
    <row r="14" spans="1:30" s="5" customFormat="1" ht="13.8" x14ac:dyDescent="0.3">
      <c r="A14" s="7">
        <v>9</v>
      </c>
      <c r="B14" s="8">
        <v>45012</v>
      </c>
      <c r="C14" s="8">
        <v>45013</v>
      </c>
      <c r="D14" s="7">
        <v>1</v>
      </c>
      <c r="E14" s="7">
        <f>SUM($D$6:D14)</f>
        <v>14</v>
      </c>
      <c r="F14" s="8">
        <v>45002</v>
      </c>
      <c r="G14" s="9">
        <v>7.0870000000000002E-2</v>
      </c>
      <c r="H14" s="7">
        <f t="shared" si="7"/>
        <v>1.0027230906607425</v>
      </c>
      <c r="I14" s="7">
        <f t="shared" si="2"/>
        <v>1.9416438356164385E-4</v>
      </c>
      <c r="J14" s="7">
        <f t="shared" si="8"/>
        <v>1.0027230906607425</v>
      </c>
      <c r="K14" s="10">
        <f>ROUND((J14-1)*365/E14,6)</f>
        <v>7.0995000000000003E-2</v>
      </c>
      <c r="L14" s="11">
        <f t="shared" si="4"/>
        <v>2.723095890410959E-3</v>
      </c>
      <c r="M14" s="13">
        <f>(L14-L13)*365/D14</f>
        <v>7.1047000000000055E-2</v>
      </c>
      <c r="N14" s="15"/>
      <c r="O14" s="14">
        <v>90000000</v>
      </c>
      <c r="P14" s="12">
        <f t="shared" si="0"/>
        <v>17518.438356164395</v>
      </c>
      <c r="Q14" s="12">
        <f t="shared" si="1"/>
        <v>4931.5068493150684</v>
      </c>
      <c r="R14" s="20">
        <f t="shared" si="5"/>
        <v>22449.945205479464</v>
      </c>
      <c r="S14" s="12">
        <v>-10000000</v>
      </c>
      <c r="T14" s="12">
        <f>ROUND(-S14*L13,2)</f>
        <v>25284.47</v>
      </c>
      <c r="V14" s="12">
        <v>0.5</v>
      </c>
      <c r="W14" s="12">
        <v>0.25</v>
      </c>
      <c r="X14" s="12">
        <v>0.25</v>
      </c>
      <c r="Y14" s="12">
        <f>V14*O14</f>
        <v>45000000</v>
      </c>
      <c r="Z14" s="12">
        <f>Y14*M14*D14/365</f>
        <v>8759.2191780821977</v>
      </c>
      <c r="AA14" s="12">
        <f>W14*O14</f>
        <v>22500000</v>
      </c>
      <c r="AB14" s="12">
        <f>AA14*M14*D14/365</f>
        <v>4379.6095890410988</v>
      </c>
      <c r="AC14" s="12">
        <f>X14*O14</f>
        <v>22500000</v>
      </c>
      <c r="AD14" s="12">
        <f>AC14*M14*D14/365</f>
        <v>4379.6095890410988</v>
      </c>
    </row>
    <row r="15" spans="1:30" s="5" customFormat="1" ht="13.8" x14ac:dyDescent="0.3">
      <c r="A15" s="7">
        <v>10</v>
      </c>
      <c r="B15" s="8">
        <v>45013</v>
      </c>
      <c r="C15" s="8">
        <v>45014</v>
      </c>
      <c r="D15" s="7">
        <v>1</v>
      </c>
      <c r="E15" s="7">
        <f>SUM($D$6:D15)</f>
        <v>15</v>
      </c>
      <c r="F15" s="8">
        <v>45005</v>
      </c>
      <c r="G15" s="9">
        <v>7.0890000000000009E-2</v>
      </c>
      <c r="H15" s="7">
        <f t="shared" si="7"/>
        <v>1.0029178387152546</v>
      </c>
      <c r="I15" s="7">
        <f t="shared" si="2"/>
        <v>1.9421917808219179E-4</v>
      </c>
      <c r="J15" s="7">
        <f t="shared" si="8"/>
        <v>1.0029178387152546</v>
      </c>
      <c r="K15" s="10">
        <f t="shared" si="3"/>
        <v>7.1000999999999995E-2</v>
      </c>
      <c r="L15" s="11">
        <f t="shared" si="4"/>
        <v>2.9178493150684927E-3</v>
      </c>
      <c r="M15" s="13">
        <f t="shared" si="9"/>
        <v>7.1084999999999815E-2</v>
      </c>
      <c r="N15" s="15"/>
      <c r="O15" s="14">
        <v>90000000</v>
      </c>
      <c r="P15" s="12">
        <f t="shared" si="0"/>
        <v>17527.808219178038</v>
      </c>
      <c r="Q15" s="12">
        <f t="shared" si="1"/>
        <v>4931.5068493150684</v>
      </c>
      <c r="R15" s="20">
        <f t="shared" si="5"/>
        <v>22459.315068493106</v>
      </c>
      <c r="S15" s="12">
        <v>0</v>
      </c>
      <c r="T15" s="12">
        <f t="shared" ref="T15:T25" si="10">ROUND(-S15*L14,2)</f>
        <v>0</v>
      </c>
      <c r="V15" s="12">
        <v>0.5</v>
      </c>
      <c r="W15" s="12">
        <v>0.25</v>
      </c>
      <c r="X15" s="12">
        <v>0.25</v>
      </c>
      <c r="Y15" s="12">
        <f>V15*O15</f>
        <v>45000000</v>
      </c>
      <c r="Z15" s="12">
        <f>Y15*M15*D15/365</f>
        <v>8763.9041095890188</v>
      </c>
      <c r="AA15" s="12">
        <f>W15*O15</f>
        <v>22500000</v>
      </c>
      <c r="AB15" s="12">
        <f>AA15*M15*D15/365</f>
        <v>4381.9520547945094</v>
      </c>
      <c r="AC15" s="12">
        <f>X15*O15</f>
        <v>22500000</v>
      </c>
      <c r="AD15" s="12">
        <f>AC15*M15*D15/365</f>
        <v>4381.9520547945094</v>
      </c>
    </row>
    <row r="16" spans="1:30" s="5" customFormat="1" ht="13.8" x14ac:dyDescent="0.3">
      <c r="A16" s="7">
        <v>11</v>
      </c>
      <c r="B16" s="8">
        <v>45014</v>
      </c>
      <c r="C16" s="8">
        <v>45015</v>
      </c>
      <c r="D16" s="7">
        <v>1</v>
      </c>
      <c r="E16" s="7">
        <f>SUM($D$6:D16)</f>
        <v>16</v>
      </c>
      <c r="F16" s="8">
        <v>45007</v>
      </c>
      <c r="G16" s="9">
        <v>7.0980000000000001E-2</v>
      </c>
      <c r="H16" s="7">
        <f t="shared" si="7"/>
        <v>1.0031128718883835</v>
      </c>
      <c r="I16" s="7">
        <f t="shared" si="2"/>
        <v>1.9446575342465754E-4</v>
      </c>
      <c r="J16" s="7">
        <f>(1+I16)*J15</f>
        <v>1.0031128718883835</v>
      </c>
      <c r="K16" s="10">
        <f>ROUND((J16-1)*365/E16,6)</f>
        <v>7.1012000000000006E-2</v>
      </c>
      <c r="L16" s="11">
        <f t="shared" si="4"/>
        <v>3.1128547945205483E-3</v>
      </c>
      <c r="M16" s="13">
        <f t="shared" si="9"/>
        <v>7.1177000000000282E-2</v>
      </c>
      <c r="N16" s="15"/>
      <c r="O16" s="14">
        <v>90000000</v>
      </c>
      <c r="P16" s="12">
        <f t="shared" si="0"/>
        <v>17550.493150685001</v>
      </c>
      <c r="Q16" s="12">
        <f t="shared" si="1"/>
        <v>4931.5068493150684</v>
      </c>
      <c r="R16" s="20">
        <f t="shared" si="5"/>
        <v>22482.000000000069</v>
      </c>
      <c r="S16" s="12">
        <v>0</v>
      </c>
      <c r="T16" s="12">
        <f t="shared" si="10"/>
        <v>0</v>
      </c>
      <c r="V16" s="12">
        <v>0.4</v>
      </c>
      <c r="W16" s="12">
        <v>0.25</v>
      </c>
      <c r="X16" s="12">
        <v>0.35</v>
      </c>
      <c r="Y16" s="12">
        <f>V16*O16</f>
        <v>36000000</v>
      </c>
      <c r="Z16" s="12">
        <f>Y16*M16*D16/365</f>
        <v>7020.1972602740007</v>
      </c>
      <c r="AA16" s="12">
        <f>W16*O16</f>
        <v>22500000</v>
      </c>
      <c r="AB16" s="12">
        <f>AA16*M16*D16/365</f>
        <v>4387.6232876712502</v>
      </c>
      <c r="AC16" s="12">
        <f>X16*O16</f>
        <v>31499999.999999996</v>
      </c>
      <c r="AD16" s="12">
        <f>AC16*M16*D16/365</f>
        <v>6142.672602739749</v>
      </c>
    </row>
    <row r="17" spans="1:30" s="5" customFormat="1" ht="13.8" x14ac:dyDescent="0.3">
      <c r="A17" s="7">
        <v>12</v>
      </c>
      <c r="B17" s="8">
        <v>45015</v>
      </c>
      <c r="C17" s="8">
        <v>45016</v>
      </c>
      <c r="D17" s="7">
        <v>1</v>
      </c>
      <c r="E17" s="7">
        <f>SUM($D$6:D17)</f>
        <v>17</v>
      </c>
      <c r="F17" s="8">
        <v>45008</v>
      </c>
      <c r="G17" s="9">
        <v>7.0919999999999997E-2</v>
      </c>
      <c r="H17" s="7">
        <f t="shared" si="7"/>
        <v>1.0033077780935187</v>
      </c>
      <c r="I17" s="7">
        <f t="shared" si="2"/>
        <v>1.9430136986301369E-4</v>
      </c>
      <c r="J17" s="7">
        <f t="shared" si="8"/>
        <v>1.0033077780935187</v>
      </c>
      <c r="K17" s="10">
        <f t="shared" si="3"/>
        <v>7.102E-2</v>
      </c>
      <c r="L17" s="11">
        <f t="shared" si="4"/>
        <v>3.3077808219178083E-3</v>
      </c>
      <c r="M17" s="13">
        <f t="shared" si="9"/>
        <v>7.1147999999999906E-2</v>
      </c>
      <c r="N17" s="15"/>
      <c r="O17" s="14">
        <v>90000000</v>
      </c>
      <c r="P17" s="12">
        <f t="shared" si="0"/>
        <v>17543.342465753401</v>
      </c>
      <c r="Q17" s="12">
        <f t="shared" si="1"/>
        <v>4931.5068493150684</v>
      </c>
      <c r="R17" s="20">
        <f t="shared" si="5"/>
        <v>22474.84931506847</v>
      </c>
      <c r="S17" s="12">
        <v>0</v>
      </c>
      <c r="T17" s="12">
        <f t="shared" si="10"/>
        <v>0</v>
      </c>
      <c r="V17" s="12">
        <v>0.4</v>
      </c>
      <c r="W17" s="12">
        <v>0.25</v>
      </c>
      <c r="X17" s="12">
        <v>0.35</v>
      </c>
      <c r="Y17" s="12">
        <f>V17*O17</f>
        <v>36000000</v>
      </c>
      <c r="Z17" s="12">
        <f>Y17*M17*D17/365</f>
        <v>7017.3369863013613</v>
      </c>
      <c r="AA17" s="12">
        <f>W17*O17</f>
        <v>22500000</v>
      </c>
      <c r="AB17" s="12">
        <f>AA17*M17*D17/365</f>
        <v>4385.8356164383504</v>
      </c>
      <c r="AC17" s="12">
        <f>X17*O17</f>
        <v>31499999.999999996</v>
      </c>
      <c r="AD17" s="12">
        <f>AC17*M17*D17/365</f>
        <v>6140.1698630136898</v>
      </c>
    </row>
    <row r="18" spans="1:30" s="5" customFormat="1" ht="13.8" x14ac:dyDescent="0.3">
      <c r="A18" s="7">
        <v>13</v>
      </c>
      <c r="B18" s="8">
        <v>45016</v>
      </c>
      <c r="C18" s="8">
        <v>45019</v>
      </c>
      <c r="D18" s="7">
        <v>3</v>
      </c>
      <c r="E18" s="7">
        <f>SUM($D$6:D18)</f>
        <v>20</v>
      </c>
      <c r="F18" s="8">
        <v>45009</v>
      </c>
      <c r="G18" s="9">
        <v>7.0910000000000001E-2</v>
      </c>
      <c r="H18" s="7">
        <f t="shared" si="7"/>
        <v>1.0038925278568989</v>
      </c>
      <c r="I18" s="7">
        <f t="shared" si="2"/>
        <v>5.8282191780821915E-4</v>
      </c>
      <c r="J18" s="7">
        <f t="shared" si="8"/>
        <v>1.0038925278568989</v>
      </c>
      <c r="K18" s="10">
        <f t="shared" si="3"/>
        <v>7.1039000000000005E-2</v>
      </c>
      <c r="L18" s="11">
        <f t="shared" si="4"/>
        <v>3.89254794520548E-3</v>
      </c>
      <c r="M18" s="13">
        <f t="shared" si="9"/>
        <v>7.1146666666666719E-2</v>
      </c>
      <c r="N18" s="15"/>
      <c r="O18" s="14">
        <v>90000000</v>
      </c>
      <c r="P18" s="12">
        <f t="shared" si="0"/>
        <v>52629.041095890454</v>
      </c>
      <c r="Q18" s="12">
        <f t="shared" si="1"/>
        <v>14794.520547945205</v>
      </c>
      <c r="R18" s="20">
        <f t="shared" si="5"/>
        <v>67423.561643835652</v>
      </c>
      <c r="S18" s="12">
        <v>0</v>
      </c>
      <c r="T18" s="12">
        <f t="shared" si="10"/>
        <v>0</v>
      </c>
      <c r="V18" s="12">
        <v>0.4</v>
      </c>
      <c r="W18" s="12">
        <v>0.25</v>
      </c>
      <c r="X18" s="12">
        <v>0.35</v>
      </c>
      <c r="Y18" s="12">
        <f>V18*O18</f>
        <v>36000000</v>
      </c>
      <c r="Z18" s="12">
        <f>Y18*M18*D18/365</f>
        <v>21051.616438356181</v>
      </c>
      <c r="AA18" s="12">
        <f>W18*O18</f>
        <v>22500000</v>
      </c>
      <c r="AB18" s="12">
        <f>AA18*M18*D18/365</f>
        <v>13157.260273972614</v>
      </c>
      <c r="AC18" s="12">
        <f>X18*O18</f>
        <v>31499999.999999996</v>
      </c>
      <c r="AD18" s="12">
        <f>AC18*M18*D18/365</f>
        <v>18420.164383561652</v>
      </c>
    </row>
    <row r="19" spans="1:30" s="5" customFormat="1" ht="13.8" x14ac:dyDescent="0.3">
      <c r="A19" s="7">
        <v>14</v>
      </c>
      <c r="B19" s="8">
        <v>45019</v>
      </c>
      <c r="C19" s="8">
        <v>45020</v>
      </c>
      <c r="D19" s="7">
        <v>1</v>
      </c>
      <c r="E19" s="7">
        <f>SUM($D$6:D19)</f>
        <v>21</v>
      </c>
      <c r="F19" s="8">
        <v>45012</v>
      </c>
      <c r="G19" s="9">
        <v>7.0910000000000001E-2</v>
      </c>
      <c r="H19" s="7">
        <f t="shared" si="7"/>
        <v>1.0040875580463517</v>
      </c>
      <c r="I19" s="7">
        <f t="shared" si="2"/>
        <v>1.9427397260273973E-4</v>
      </c>
      <c r="J19" s="7">
        <f t="shared" si="8"/>
        <v>1.0040875580463517</v>
      </c>
      <c r="K19" s="10">
        <f t="shared" si="3"/>
        <v>7.1045999999999998E-2</v>
      </c>
      <c r="L19" s="11">
        <f t="shared" si="4"/>
        <v>4.0875780821917809E-3</v>
      </c>
      <c r="M19" s="13">
        <f t="shared" si="9"/>
        <v>7.1185999999999819E-2</v>
      </c>
      <c r="N19" s="15"/>
      <c r="O19" s="14">
        <v>90000000</v>
      </c>
      <c r="P19" s="12">
        <f t="shared" si="0"/>
        <v>17552.712328767077</v>
      </c>
      <c r="Q19" s="12">
        <f t="shared" si="1"/>
        <v>4931.5068493150684</v>
      </c>
      <c r="R19" s="20">
        <f t="shared" si="5"/>
        <v>22484.219178082145</v>
      </c>
      <c r="S19" s="12">
        <v>0</v>
      </c>
      <c r="T19" s="12">
        <f t="shared" si="10"/>
        <v>0</v>
      </c>
      <c r="V19" s="12">
        <v>0.4</v>
      </c>
      <c r="W19" s="12">
        <v>0</v>
      </c>
      <c r="X19" s="12">
        <v>0.6</v>
      </c>
      <c r="Y19" s="12">
        <f>V19*O19</f>
        <v>36000000</v>
      </c>
      <c r="Z19" s="12">
        <f>Y19*M19*D19/365</f>
        <v>7021.0849315068317</v>
      </c>
      <c r="AA19" s="12">
        <f>W19*O19</f>
        <v>0</v>
      </c>
      <c r="AB19" s="12">
        <f>AA19*M19*D19/365</f>
        <v>0</v>
      </c>
      <c r="AC19" s="12">
        <f>X19*O19</f>
        <v>54000000</v>
      </c>
      <c r="AD19" s="12">
        <f>AC19*M19*D19/365</f>
        <v>10531.627397260247</v>
      </c>
    </row>
    <row r="20" spans="1:30" s="5" customFormat="1" ht="13.8" x14ac:dyDescent="0.3">
      <c r="A20" s="7">
        <v>15</v>
      </c>
      <c r="B20" s="8">
        <v>45020</v>
      </c>
      <c r="C20" s="8">
        <v>45021</v>
      </c>
      <c r="D20" s="7">
        <v>1</v>
      </c>
      <c r="E20" s="7">
        <f>SUM($D$6:D20)</f>
        <v>22</v>
      </c>
      <c r="F20" s="8">
        <v>45013</v>
      </c>
      <c r="G20" s="9">
        <v>7.0910000000000001E-2</v>
      </c>
      <c r="H20" s="7">
        <f t="shared" si="7"/>
        <v>1.0042826261250943</v>
      </c>
      <c r="I20" s="7">
        <f t="shared" si="2"/>
        <v>1.9427397260273973E-4</v>
      </c>
      <c r="J20" s="7">
        <f t="shared" si="8"/>
        <v>1.0042826261250943</v>
      </c>
      <c r="K20" s="10">
        <f t="shared" si="3"/>
        <v>7.1053000000000005E-2</v>
      </c>
      <c r="L20" s="11">
        <f t="shared" si="4"/>
        <v>4.2826465753424657E-3</v>
      </c>
      <c r="M20" s="13">
        <f t="shared" si="9"/>
        <v>7.1199999999999972E-2</v>
      </c>
      <c r="N20" s="15"/>
      <c r="O20" s="14">
        <v>90000000</v>
      </c>
      <c r="P20" s="12">
        <f t="shared" si="0"/>
        <v>17556.164383561638</v>
      </c>
      <c r="Q20" s="12">
        <f t="shared" si="1"/>
        <v>4931.5068493150684</v>
      </c>
      <c r="R20" s="20">
        <f t="shared" si="5"/>
        <v>22487.671232876706</v>
      </c>
      <c r="S20" s="12">
        <v>0</v>
      </c>
      <c r="T20" s="12">
        <f t="shared" si="10"/>
        <v>0</v>
      </c>
      <c r="V20" s="12">
        <v>0.4</v>
      </c>
      <c r="W20" s="12">
        <v>0</v>
      </c>
      <c r="X20" s="12">
        <v>0.6</v>
      </c>
      <c r="Y20" s="12">
        <f>V20*O20</f>
        <v>36000000</v>
      </c>
      <c r="Z20" s="12">
        <f>Y20*M20*D20/365</f>
        <v>7022.4657534246553</v>
      </c>
      <c r="AA20" s="12">
        <f>W20*O20</f>
        <v>0</v>
      </c>
      <c r="AB20" s="12">
        <f>AA20*M20*D20/365</f>
        <v>0</v>
      </c>
      <c r="AC20" s="12">
        <f>X20*O20</f>
        <v>54000000</v>
      </c>
      <c r="AD20" s="12">
        <f>AC20*M20*D20/365</f>
        <v>10533.698630136982</v>
      </c>
    </row>
    <row r="21" spans="1:30" s="5" customFormat="1" ht="13.8" x14ac:dyDescent="0.3">
      <c r="A21" s="7">
        <v>16</v>
      </c>
      <c r="B21" s="8">
        <v>45021</v>
      </c>
      <c r="C21" s="8">
        <v>45022</v>
      </c>
      <c r="D21" s="7">
        <v>1</v>
      </c>
      <c r="E21" s="7">
        <f>SUM($D$6:D21)</f>
        <v>23</v>
      </c>
      <c r="F21" s="8">
        <v>45014</v>
      </c>
      <c r="G21" s="9">
        <v>7.1010000000000004E-2</v>
      </c>
      <c r="H21" s="7">
        <f t="shared" si="7"/>
        <v>1.0044780072464126</v>
      </c>
      <c r="I21" s="7">
        <f t="shared" si="2"/>
        <v>1.9454794520547947E-4</v>
      </c>
      <c r="J21" s="7">
        <f t="shared" si="8"/>
        <v>1.0044780072464126</v>
      </c>
      <c r="K21" s="10">
        <f t="shared" si="3"/>
        <v>7.1064000000000002E-2</v>
      </c>
      <c r="L21" s="11">
        <f t="shared" si="4"/>
        <v>4.4780054794520555E-3</v>
      </c>
      <c r="M21" s="13">
        <f t="shared" si="9"/>
        <v>7.1306000000000272E-2</v>
      </c>
      <c r="N21" s="15"/>
      <c r="O21" s="14">
        <v>90000000</v>
      </c>
      <c r="P21" s="12">
        <f t="shared" si="0"/>
        <v>17582.301369863078</v>
      </c>
      <c r="Q21" s="12">
        <f t="shared" si="1"/>
        <v>4931.5068493150684</v>
      </c>
      <c r="R21" s="20">
        <f t="shared" si="5"/>
        <v>22513.808219178147</v>
      </c>
      <c r="S21" s="12">
        <v>0</v>
      </c>
      <c r="T21" s="12">
        <f t="shared" si="10"/>
        <v>0</v>
      </c>
      <c r="V21" s="12">
        <v>0.4</v>
      </c>
      <c r="W21" s="12">
        <v>0</v>
      </c>
      <c r="X21" s="12">
        <v>0.6</v>
      </c>
      <c r="Y21" s="12">
        <f>V21*O21</f>
        <v>36000000</v>
      </c>
      <c r="Z21" s="12">
        <f>Y21*M21*D21/365</f>
        <v>7032.9205479452321</v>
      </c>
      <c r="AA21" s="12">
        <f>W21*O21</f>
        <v>0</v>
      </c>
      <c r="AB21" s="12">
        <f>AA21*M21*D21/365</f>
        <v>0</v>
      </c>
      <c r="AC21" s="12">
        <f>X21*O21</f>
        <v>54000000</v>
      </c>
      <c r="AD21" s="12">
        <f>AC21*M21*D21/365</f>
        <v>10549.380821917848</v>
      </c>
    </row>
    <row r="22" spans="1:30" s="5" customFormat="1" ht="13.8" x14ac:dyDescent="0.3">
      <c r="A22" s="7">
        <v>17</v>
      </c>
      <c r="B22" s="8">
        <v>45022</v>
      </c>
      <c r="C22" s="8">
        <v>45027</v>
      </c>
      <c r="D22" s="7">
        <v>5</v>
      </c>
      <c r="E22" s="7">
        <f>SUM($D$6:D22)</f>
        <v>28</v>
      </c>
      <c r="F22" s="8">
        <v>45015</v>
      </c>
      <c r="G22" s="9">
        <v>7.0949999999999999E-2</v>
      </c>
      <c r="H22" s="7">
        <f t="shared" si="7"/>
        <v>1.00545427730962</v>
      </c>
      <c r="I22" s="7">
        <f t="shared" si="2"/>
        <v>9.7191780821917809E-4</v>
      </c>
      <c r="J22" s="7">
        <f t="shared" si="8"/>
        <v>1.00545427730962</v>
      </c>
      <c r="K22" s="10">
        <f t="shared" si="3"/>
        <v>7.1099999999999997E-2</v>
      </c>
      <c r="L22" s="11">
        <f t="shared" si="4"/>
        <v>5.4542465753424658E-3</v>
      </c>
      <c r="M22" s="13">
        <f t="shared" si="9"/>
        <v>7.1265599999999957E-2</v>
      </c>
      <c r="N22" s="15"/>
      <c r="O22" s="14">
        <v>90000000</v>
      </c>
      <c r="P22" s="12">
        <f t="shared" si="0"/>
        <v>87861.698630136932</v>
      </c>
      <c r="Q22" s="12">
        <f t="shared" si="1"/>
        <v>24657.534246575342</v>
      </c>
      <c r="R22" s="20">
        <f t="shared" si="5"/>
        <v>112519.23287671228</v>
      </c>
      <c r="S22" s="12">
        <v>0</v>
      </c>
      <c r="T22" s="12">
        <f t="shared" si="10"/>
        <v>0</v>
      </c>
      <c r="V22" s="12">
        <v>0.4</v>
      </c>
      <c r="W22" s="12">
        <v>0</v>
      </c>
      <c r="X22" s="12">
        <v>0.6</v>
      </c>
      <c r="Y22" s="12">
        <f>V22*O22</f>
        <v>36000000</v>
      </c>
      <c r="Z22" s="12">
        <f>Y22*M22*D22/365</f>
        <v>35144.67945205477</v>
      </c>
      <c r="AA22" s="12">
        <f>W22*O22</f>
        <v>0</v>
      </c>
      <c r="AB22" s="12">
        <f>AA22*M22*D22/365</f>
        <v>0</v>
      </c>
      <c r="AC22" s="12">
        <f>X22*O22</f>
        <v>54000000</v>
      </c>
      <c r="AD22" s="12">
        <f>AC22*M22*D22/365</f>
        <v>52717.019178082162</v>
      </c>
    </row>
    <row r="23" spans="1:30" s="5" customFormat="1" ht="13.8" x14ac:dyDescent="0.3">
      <c r="A23" s="7">
        <v>18</v>
      </c>
      <c r="B23" s="8">
        <v>45027</v>
      </c>
      <c r="C23" s="8">
        <v>45028</v>
      </c>
      <c r="D23" s="7">
        <v>1</v>
      </c>
      <c r="E23" s="7">
        <f>SUM($D$6:D23)</f>
        <v>29</v>
      </c>
      <c r="F23" s="8">
        <v>45016</v>
      </c>
      <c r="G23" s="9">
        <v>7.5689999999999993E-2</v>
      </c>
      <c r="H23" s="7">
        <f t="shared" si="7"/>
        <v>1.0056627782253722</v>
      </c>
      <c r="I23" s="7">
        <f t="shared" si="2"/>
        <v>2.0736986301369862E-4</v>
      </c>
      <c r="J23" s="7">
        <f t="shared" si="8"/>
        <v>1.0056627782253722</v>
      </c>
      <c r="K23" s="10">
        <f t="shared" si="3"/>
        <v>7.1273000000000003E-2</v>
      </c>
      <c r="L23" s="11">
        <f t="shared" si="4"/>
        <v>5.6627863013698635E-3</v>
      </c>
      <c r="M23" s="13">
        <f t="shared" si="9"/>
        <v>7.6117000000000157E-2</v>
      </c>
      <c r="N23" s="15"/>
      <c r="O23" s="14">
        <v>90000000</v>
      </c>
      <c r="P23" s="12">
        <f t="shared" si="0"/>
        <v>18768.575342465792</v>
      </c>
      <c r="Q23" s="12">
        <f t="shared" si="1"/>
        <v>4931.5068493150684</v>
      </c>
      <c r="R23" s="20">
        <f t="shared" si="5"/>
        <v>23700.082191780861</v>
      </c>
      <c r="S23" s="12">
        <v>0</v>
      </c>
      <c r="T23" s="12">
        <f t="shared" si="10"/>
        <v>0</v>
      </c>
      <c r="V23" s="12">
        <v>0.4</v>
      </c>
      <c r="W23" s="12">
        <v>0</v>
      </c>
      <c r="X23" s="12">
        <v>0.6</v>
      </c>
      <c r="Y23" s="12">
        <f>V23*O23</f>
        <v>36000000</v>
      </c>
      <c r="Z23" s="12">
        <f>Y23*M23*D23/365</f>
        <v>7507.4301369863169</v>
      </c>
      <c r="AA23" s="12">
        <f>W23*O23</f>
        <v>0</v>
      </c>
      <c r="AB23" s="12">
        <f>AA23*M23*D23/365</f>
        <v>0</v>
      </c>
      <c r="AC23" s="12">
        <f>X23*O23</f>
        <v>54000000</v>
      </c>
      <c r="AD23" s="12">
        <f>AC23*M23*D23/365</f>
        <v>11261.145205479475</v>
      </c>
    </row>
    <row r="24" spans="1:30" s="5" customFormat="1" ht="13.8" x14ac:dyDescent="0.3">
      <c r="A24" s="7">
        <v>19</v>
      </c>
      <c r="B24" s="8">
        <v>45028</v>
      </c>
      <c r="C24" s="8">
        <v>45029</v>
      </c>
      <c r="D24" s="7">
        <v>1</v>
      </c>
      <c r="E24" s="7">
        <f>SUM($D$6:D24)</f>
        <v>30</v>
      </c>
      <c r="F24" s="8">
        <v>45019</v>
      </c>
      <c r="G24" s="9">
        <v>7.5859999999999997E-2</v>
      </c>
      <c r="H24" s="7">
        <f t="shared" si="7"/>
        <v>1.0058717907688137</v>
      </c>
      <c r="I24" s="7">
        <f t="shared" si="2"/>
        <v>2.0783561643835616E-4</v>
      </c>
      <c r="J24" s="7">
        <f t="shared" si="8"/>
        <v>1.0058717907688137</v>
      </c>
      <c r="K24" s="10">
        <f t="shared" si="3"/>
        <v>7.1440000000000003E-2</v>
      </c>
      <c r="L24" s="11">
        <f t="shared" si="4"/>
        <v>5.871780821917809E-3</v>
      </c>
      <c r="M24" s="13">
        <f t="shared" si="9"/>
        <v>7.6283000000000128E-2</v>
      </c>
      <c r="N24" s="15"/>
      <c r="O24" s="14">
        <v>90000000</v>
      </c>
      <c r="P24" s="12">
        <f t="shared" si="0"/>
        <v>18809.506849315097</v>
      </c>
      <c r="Q24" s="12">
        <f t="shared" si="1"/>
        <v>4931.5068493150684</v>
      </c>
      <c r="R24" s="20">
        <f t="shared" si="5"/>
        <v>23741.013698630166</v>
      </c>
      <c r="S24" s="12">
        <v>0</v>
      </c>
      <c r="T24" s="12">
        <f t="shared" si="10"/>
        <v>0</v>
      </c>
      <c r="V24" s="12">
        <v>0.4</v>
      </c>
      <c r="W24" s="12">
        <v>0</v>
      </c>
      <c r="X24" s="12">
        <v>0.6</v>
      </c>
      <c r="Y24" s="12">
        <f>V24*O24</f>
        <v>36000000</v>
      </c>
      <c r="Z24" s="12">
        <f>Y24*M24*D24/365</f>
        <v>7523.8027397260403</v>
      </c>
      <c r="AA24" s="12">
        <f>W24*O24</f>
        <v>0</v>
      </c>
      <c r="AB24" s="12">
        <f>AA24*M24*D24/365</f>
        <v>0</v>
      </c>
      <c r="AC24" s="12">
        <f>X24*O24</f>
        <v>54000000</v>
      </c>
      <c r="AD24" s="12">
        <f>AC24*M24*D24/365</f>
        <v>11285.70410958906</v>
      </c>
    </row>
    <row r="25" spans="1:30" s="5" customFormat="1" ht="13.8" x14ac:dyDescent="0.3">
      <c r="A25" s="7">
        <v>20</v>
      </c>
      <c r="B25" s="8">
        <v>45029</v>
      </c>
      <c r="C25" s="8">
        <v>45030</v>
      </c>
      <c r="D25" s="7">
        <v>1</v>
      </c>
      <c r="E25" s="7">
        <f>SUM($D$6:D25)</f>
        <v>31</v>
      </c>
      <c r="F25" s="8">
        <v>45020</v>
      </c>
      <c r="G25" s="9">
        <v>7.5789999999999996E-2</v>
      </c>
      <c r="H25" s="7">
        <f t="shared" si="7"/>
        <v>1.0060806538455873</v>
      </c>
      <c r="I25" s="7">
        <f t="shared" si="2"/>
        <v>2.0764383561643835E-4</v>
      </c>
      <c r="J25" s="7">
        <f t="shared" si="8"/>
        <v>1.0060806538455873</v>
      </c>
      <c r="K25" s="10">
        <f t="shared" si="3"/>
        <v>7.1595000000000006E-2</v>
      </c>
      <c r="L25" s="11">
        <f t="shared" si="4"/>
        <v>6.0806712328767129E-3</v>
      </c>
      <c r="M25" s="13">
        <f t="shared" si="9"/>
        <v>7.6244999999999896E-2</v>
      </c>
      <c r="N25" s="15"/>
      <c r="O25" s="14">
        <v>90000000</v>
      </c>
      <c r="P25" s="12">
        <f t="shared" si="0"/>
        <v>18800.136986301346</v>
      </c>
      <c r="Q25" s="12">
        <f t="shared" si="1"/>
        <v>4931.5068493150684</v>
      </c>
      <c r="R25" s="20">
        <f t="shared" si="5"/>
        <v>23731.643835616414</v>
      </c>
      <c r="S25" s="12">
        <v>0</v>
      </c>
      <c r="T25" s="12">
        <f t="shared" si="10"/>
        <v>0</v>
      </c>
      <c r="V25" s="12">
        <v>0.4</v>
      </c>
      <c r="W25" s="12">
        <v>0</v>
      </c>
      <c r="X25" s="12">
        <v>0.6</v>
      </c>
      <c r="Y25" s="12">
        <f>V25*O25</f>
        <v>36000000</v>
      </c>
      <c r="Z25" s="12">
        <f>Y25*M25*D25/365</f>
        <v>7520.0547945205381</v>
      </c>
      <c r="AA25" s="12">
        <f>W25*O25</f>
        <v>0</v>
      </c>
      <c r="AB25" s="12">
        <f>AA25*M25*D25/365</f>
        <v>0</v>
      </c>
      <c r="AC25" s="12">
        <f>X25*O25</f>
        <v>54000000</v>
      </c>
      <c r="AD25" s="12">
        <f>AC25*M25*D25/365</f>
        <v>11280.082191780806</v>
      </c>
    </row>
    <row r="26" spans="1:30" x14ac:dyDescent="0.3">
      <c r="D26" s="6">
        <f>SUM(D6:D25)</f>
        <v>31</v>
      </c>
      <c r="P26" s="16">
        <f>SUM(P6:P25)</f>
        <v>572544.87671232887</v>
      </c>
      <c r="Q26" s="16">
        <f t="shared" ref="Q26:R26" si="11">SUM(Q6:Q25)</f>
        <v>160000.00000000006</v>
      </c>
      <c r="R26" s="16">
        <f t="shared" si="11"/>
        <v>732544.87671232875</v>
      </c>
      <c r="S26" s="16">
        <f>SUM(S7:S25)</f>
        <v>-10000000</v>
      </c>
      <c r="T26" s="16">
        <f>SUM(T7:T25)</f>
        <v>25284.47</v>
      </c>
      <c r="Z26" s="16">
        <f>SUM(Z6:Z25)</f>
        <v>257807.0410958904</v>
      </c>
      <c r="AB26" s="16">
        <f>SUM(AB6:AB25)</f>
        <v>132766.4589041096</v>
      </c>
      <c r="AD26" s="16">
        <f>SUM(AD6:AD25)</f>
        <v>181971.37671232875</v>
      </c>
    </row>
    <row r="27" spans="1:30" ht="9" customHeight="1" x14ac:dyDescent="0.3">
      <c r="K27" s="31"/>
    </row>
    <row r="28" spans="1:30" x14ac:dyDescent="0.3">
      <c r="O28" s="1" t="s">
        <v>20</v>
      </c>
      <c r="P28" s="16">
        <f>O25*K25*E25/365+T26</f>
        <v>572544.88095890416</v>
      </c>
      <c r="AD28" s="16">
        <f>AD26+AB26+Z26</f>
        <v>572544.87671232875</v>
      </c>
    </row>
    <row r="29" spans="1:30" ht="9" customHeight="1" x14ac:dyDescent="0.3"/>
    <row r="30" spans="1:30" x14ac:dyDescent="0.3">
      <c r="O30" s="1" t="s">
        <v>21</v>
      </c>
      <c r="P30" s="17">
        <f>P28-P26</f>
        <v>4.2465752921998501E-3</v>
      </c>
      <c r="AC30" s="1" t="s">
        <v>32</v>
      </c>
      <c r="AD30" s="17">
        <f>AD28-P26</f>
        <v>0</v>
      </c>
    </row>
    <row r="31" spans="1:30" x14ac:dyDescent="0.3">
      <c r="G31" s="29"/>
    </row>
    <row r="32" spans="1:30" x14ac:dyDescent="0.3">
      <c r="G32" s="29"/>
    </row>
    <row r="33" spans="7:7" x14ac:dyDescent="0.3">
      <c r="G33" s="29"/>
    </row>
    <row r="34" spans="7:7" x14ac:dyDescent="0.3">
      <c r="G34" s="29"/>
    </row>
    <row r="35" spans="7:7" x14ac:dyDescent="0.3">
      <c r="G35" s="29"/>
    </row>
    <row r="36" spans="7:7" x14ac:dyDescent="0.3">
      <c r="G36" s="29"/>
    </row>
    <row r="37" spans="7:7" x14ac:dyDescent="0.3">
      <c r="G37" s="29"/>
    </row>
    <row r="39" spans="7:7" x14ac:dyDescent="0.3">
      <c r="G39" s="28"/>
    </row>
    <row r="40" spans="7:7" x14ac:dyDescent="0.3">
      <c r="G40" s="28"/>
    </row>
    <row r="41" spans="7:7" x14ac:dyDescent="0.3">
      <c r="G41" s="28"/>
    </row>
    <row r="42" spans="7:7" x14ac:dyDescent="0.3">
      <c r="G42" s="28"/>
    </row>
    <row r="43" spans="7:7" x14ac:dyDescent="0.3">
      <c r="G43" s="28"/>
    </row>
    <row r="44" spans="7:7" x14ac:dyDescent="0.3">
      <c r="G44" s="28"/>
    </row>
    <row r="45" spans="7:7" x14ac:dyDescent="0.3">
      <c r="G45" s="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3D07-80A7-4A90-BBF5-31ACC0DE0A9E}">
  <dimension ref="A1:Z45"/>
  <sheetViews>
    <sheetView zoomScale="80" zoomScaleNormal="80" workbookViewId="0"/>
  </sheetViews>
  <sheetFormatPr defaultColWidth="8.88671875" defaultRowHeight="14.4" x14ac:dyDescent="0.3"/>
  <cols>
    <col min="1" max="1" width="15.6640625" style="1" customWidth="1"/>
    <col min="2" max="2" width="11" style="1" customWidth="1"/>
    <col min="3" max="3" width="10.33203125" style="1" customWidth="1"/>
    <col min="4" max="4" width="8.88671875" style="1"/>
    <col min="5" max="5" width="14.109375" style="1" customWidth="1"/>
    <col min="6" max="6" width="11" style="1" customWidth="1"/>
    <col min="7" max="7" width="18.88671875" style="1" customWidth="1"/>
    <col min="8" max="9" width="13.109375" style="1" customWidth="1"/>
    <col min="10" max="10" width="3" style="1" customWidth="1"/>
    <col min="11" max="11" width="16.33203125" style="1" customWidth="1"/>
    <col min="12" max="12" width="14" style="1" customWidth="1"/>
    <col min="13" max="13" width="10.21875" style="1" bestFit="1" customWidth="1"/>
    <col min="14" max="14" width="10.109375" style="1" bestFit="1" customWidth="1"/>
    <col min="15" max="15" width="13.44140625" style="1" bestFit="1" customWidth="1"/>
    <col min="16" max="16" width="13.109375" style="1" customWidth="1"/>
    <col min="17" max="20" width="8.88671875" style="1"/>
    <col min="21" max="21" width="12.33203125" style="1" bestFit="1" customWidth="1"/>
    <col min="22" max="22" width="10.109375" style="1" bestFit="1" customWidth="1"/>
    <col min="23" max="23" width="12.33203125" style="1" bestFit="1" customWidth="1"/>
    <col min="24" max="24" width="10.109375" style="1" bestFit="1" customWidth="1"/>
    <col min="25" max="25" width="15.77734375" style="1" customWidth="1"/>
    <col min="26" max="26" width="15.109375" style="1" bestFit="1" customWidth="1"/>
    <col min="27" max="16384" width="8.88671875" style="1"/>
  </cols>
  <sheetData>
    <row r="1" spans="1:26" x14ac:dyDescent="0.3">
      <c r="A1" s="18" t="s">
        <v>15</v>
      </c>
      <c r="B1" s="2">
        <f>B6</f>
        <v>44999</v>
      </c>
      <c r="P1" s="1" t="s">
        <v>19</v>
      </c>
      <c r="R1" s="1" t="s">
        <v>31</v>
      </c>
    </row>
    <row r="2" spans="1:26" x14ac:dyDescent="0.3">
      <c r="A2" s="18" t="s">
        <v>16</v>
      </c>
      <c r="B2" s="2">
        <f>C25</f>
        <v>45030</v>
      </c>
    </row>
    <row r="3" spans="1:26" x14ac:dyDescent="0.3">
      <c r="A3" s="18" t="s">
        <v>17</v>
      </c>
      <c r="B3" s="3">
        <v>0.02</v>
      </c>
    </row>
    <row r="5" spans="1:26" s="4" customFormat="1" ht="43.2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10</v>
      </c>
      <c r="F5" s="21" t="s">
        <v>13</v>
      </c>
      <c r="G5" s="21" t="s">
        <v>12</v>
      </c>
      <c r="H5" s="30" t="s">
        <v>11</v>
      </c>
      <c r="I5" s="30" t="s">
        <v>34</v>
      </c>
      <c r="K5" s="21" t="s">
        <v>4</v>
      </c>
      <c r="L5" s="21" t="s">
        <v>5</v>
      </c>
      <c r="M5" s="21" t="s">
        <v>6</v>
      </c>
      <c r="N5" s="21" t="s">
        <v>7</v>
      </c>
      <c r="O5" s="21" t="s">
        <v>8</v>
      </c>
      <c r="P5" s="30" t="s">
        <v>9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29</v>
      </c>
      <c r="X5" s="21" t="s">
        <v>27</v>
      </c>
      <c r="Y5" s="21" t="s">
        <v>30</v>
      </c>
      <c r="Z5" s="21" t="s">
        <v>28</v>
      </c>
    </row>
    <row r="6" spans="1:26" s="5" customFormat="1" ht="13.8" x14ac:dyDescent="0.3">
      <c r="A6" s="22">
        <v>1</v>
      </c>
      <c r="B6" s="23">
        <v>44999</v>
      </c>
      <c r="C6" s="23">
        <v>45000</v>
      </c>
      <c r="D6" s="22">
        <v>1</v>
      </c>
      <c r="E6" s="22">
        <f>SUM($D$6:D6)</f>
        <v>1</v>
      </c>
      <c r="F6" s="23">
        <v>44992</v>
      </c>
      <c r="G6" s="24">
        <v>7.0870000000000002E-2</v>
      </c>
      <c r="H6" s="22">
        <f>+G6*D6/365</f>
        <v>1.9416438356164385E-4</v>
      </c>
      <c r="I6" s="22">
        <f>H6</f>
        <v>1.9416438356164385E-4</v>
      </c>
      <c r="J6" s="15"/>
      <c r="K6" s="19">
        <v>100000000</v>
      </c>
      <c r="L6" s="20">
        <f>G6*K6*D6/365</f>
        <v>19416.438356164384</v>
      </c>
      <c r="M6" s="20">
        <f t="shared" ref="M6:M25" si="0">$B$3*D6*K6/365</f>
        <v>5479.4520547945203</v>
      </c>
      <c r="N6" s="20">
        <f>M6+L6</f>
        <v>24895.890410958906</v>
      </c>
      <c r="O6" s="20"/>
      <c r="P6" s="22"/>
      <c r="R6" s="12">
        <v>0.5</v>
      </c>
      <c r="S6" s="12">
        <v>0.5</v>
      </c>
      <c r="T6" s="12">
        <v>0</v>
      </c>
      <c r="U6" s="12">
        <f>R6*K6</f>
        <v>50000000</v>
      </c>
      <c r="V6" s="12">
        <f>U6*G6*D6/365</f>
        <v>9708.2191780821922</v>
      </c>
      <c r="W6" s="12">
        <f>S6*K6</f>
        <v>50000000</v>
      </c>
      <c r="X6" s="12">
        <f>W6*G6*D6/365</f>
        <v>9708.2191780821922</v>
      </c>
      <c r="Y6" s="12">
        <f>T6*K6</f>
        <v>0</v>
      </c>
      <c r="Z6" s="12">
        <f>Y6*G6*D6/365</f>
        <v>0</v>
      </c>
    </row>
    <row r="7" spans="1:26" s="5" customFormat="1" ht="13.8" x14ac:dyDescent="0.3">
      <c r="A7" s="7">
        <v>2</v>
      </c>
      <c r="B7" s="8">
        <v>45000</v>
      </c>
      <c r="C7" s="8">
        <v>45001</v>
      </c>
      <c r="D7" s="7">
        <v>1</v>
      </c>
      <c r="E7" s="7">
        <f>SUM($D$6:D7)</f>
        <v>2</v>
      </c>
      <c r="F7" s="8">
        <v>44993</v>
      </c>
      <c r="G7" s="9">
        <v>7.0849999999999996E-2</v>
      </c>
      <c r="H7" s="7">
        <f t="shared" ref="H7:H25" si="1">+G7*D7/365</f>
        <v>1.9410958904109588E-4</v>
      </c>
      <c r="I7" s="7">
        <f>H7+I6</f>
        <v>3.8827397260273973E-4</v>
      </c>
      <c r="J7" s="15"/>
      <c r="K7" s="14">
        <v>100000000</v>
      </c>
      <c r="L7" s="20">
        <f t="shared" ref="L7:L25" si="2">G7*K7*D7/365</f>
        <v>19410.95890410959</v>
      </c>
      <c r="M7" s="12">
        <f t="shared" si="0"/>
        <v>5479.4520547945203</v>
      </c>
      <c r="N7" s="20">
        <f t="shared" ref="N7:N25" si="3">M7+L7</f>
        <v>24890.410958904111</v>
      </c>
      <c r="O7" s="12">
        <v>0</v>
      </c>
      <c r="P7" s="7">
        <f t="shared" ref="P7:P13" si="4">ROUND(-O7*I6,2)</f>
        <v>0</v>
      </c>
      <c r="R7" s="12">
        <v>0.5</v>
      </c>
      <c r="S7" s="12">
        <v>0.5</v>
      </c>
      <c r="T7" s="12">
        <v>0</v>
      </c>
      <c r="U7" s="12">
        <f>R7*K7</f>
        <v>50000000</v>
      </c>
      <c r="V7" s="12">
        <f>U7*G7*D7/365</f>
        <v>9705.4794520547948</v>
      </c>
      <c r="W7" s="12">
        <f>S7*K7</f>
        <v>50000000</v>
      </c>
      <c r="X7" s="12">
        <f>W7*G7*D7/365</f>
        <v>9705.4794520547948</v>
      </c>
      <c r="Y7" s="12">
        <f>T7*K7</f>
        <v>0</v>
      </c>
      <c r="Z7" s="12">
        <f>Y7*G7*D7/365</f>
        <v>0</v>
      </c>
    </row>
    <row r="8" spans="1:26" s="5" customFormat="1" ht="13.8" x14ac:dyDescent="0.3">
      <c r="A8" s="7">
        <v>3</v>
      </c>
      <c r="B8" s="8">
        <v>45001</v>
      </c>
      <c r="C8" s="8">
        <v>45002</v>
      </c>
      <c r="D8" s="7">
        <v>1</v>
      </c>
      <c r="E8" s="7">
        <f>SUM($D$6:D8)</f>
        <v>3</v>
      </c>
      <c r="F8" s="8">
        <v>44994</v>
      </c>
      <c r="G8" s="9">
        <v>7.0879999999999999E-2</v>
      </c>
      <c r="H8" s="7">
        <f t="shared" si="1"/>
        <v>1.9419178082191781E-4</v>
      </c>
      <c r="I8" s="7">
        <f t="shared" ref="I8:I25" si="5">H8+I7</f>
        <v>5.8246575342465752E-4</v>
      </c>
      <c r="J8" s="15"/>
      <c r="K8" s="14">
        <v>100000000</v>
      </c>
      <c r="L8" s="20">
        <f t="shared" si="2"/>
        <v>19419.178082191782</v>
      </c>
      <c r="M8" s="12">
        <f t="shared" si="0"/>
        <v>5479.4520547945203</v>
      </c>
      <c r="N8" s="20">
        <f t="shared" si="3"/>
        <v>24898.630136986303</v>
      </c>
      <c r="O8" s="12">
        <v>0</v>
      </c>
      <c r="P8" s="7">
        <f t="shared" si="4"/>
        <v>0</v>
      </c>
      <c r="R8" s="12">
        <v>0.5</v>
      </c>
      <c r="S8" s="12">
        <v>0.5</v>
      </c>
      <c r="T8" s="12">
        <v>0</v>
      </c>
      <c r="U8" s="12">
        <f>R8*K8</f>
        <v>50000000</v>
      </c>
      <c r="V8" s="12">
        <f>U8*G8*D8/365</f>
        <v>9709.5890410958909</v>
      </c>
      <c r="W8" s="12">
        <f>S8*K8</f>
        <v>50000000</v>
      </c>
      <c r="X8" s="12">
        <f>W8*G8*D8/365</f>
        <v>9709.5890410958909</v>
      </c>
      <c r="Y8" s="12">
        <f>T8*K8</f>
        <v>0</v>
      </c>
      <c r="Z8" s="12">
        <f>Y8*G8*D8/365</f>
        <v>0</v>
      </c>
    </row>
    <row r="9" spans="1:26" s="5" customFormat="1" ht="13.8" x14ac:dyDescent="0.3">
      <c r="A9" s="7">
        <v>4</v>
      </c>
      <c r="B9" s="8">
        <v>45002</v>
      </c>
      <c r="C9" s="8">
        <v>45005</v>
      </c>
      <c r="D9" s="7">
        <v>3</v>
      </c>
      <c r="E9" s="7">
        <f>SUM($D$6:D9)</f>
        <v>6</v>
      </c>
      <c r="F9" s="8">
        <v>44995</v>
      </c>
      <c r="G9" s="9">
        <v>7.0890000000000009E-2</v>
      </c>
      <c r="H9" s="7">
        <f t="shared" si="1"/>
        <v>5.8265753424657546E-4</v>
      </c>
      <c r="I9" s="7">
        <f t="shared" si="5"/>
        <v>1.1651232876712329E-3</v>
      </c>
      <c r="J9" s="15"/>
      <c r="K9" s="14">
        <v>100000000</v>
      </c>
      <c r="L9" s="20">
        <f t="shared" si="2"/>
        <v>58265.753424657545</v>
      </c>
      <c r="M9" s="12">
        <f t="shared" si="0"/>
        <v>16438.35616438356</v>
      </c>
      <c r="N9" s="20">
        <f t="shared" si="3"/>
        <v>74704.109589041109</v>
      </c>
      <c r="O9" s="12">
        <v>0</v>
      </c>
      <c r="P9" s="7">
        <f t="shared" si="4"/>
        <v>0</v>
      </c>
      <c r="R9" s="12">
        <v>0.5</v>
      </c>
      <c r="S9" s="12">
        <v>0.5</v>
      </c>
      <c r="T9" s="12">
        <v>0</v>
      </c>
      <c r="U9" s="12">
        <f>R9*K9</f>
        <v>50000000</v>
      </c>
      <c r="V9" s="12">
        <f>U9*G9*D9/365</f>
        <v>29132.876712328773</v>
      </c>
      <c r="W9" s="12">
        <f>S9*K9</f>
        <v>50000000</v>
      </c>
      <c r="X9" s="12">
        <f>W9*G9*D9/365</f>
        <v>29132.876712328773</v>
      </c>
      <c r="Y9" s="12">
        <f>T9*K9</f>
        <v>0</v>
      </c>
      <c r="Z9" s="12">
        <f>Y9*G9*D9/365</f>
        <v>0</v>
      </c>
    </row>
    <row r="10" spans="1:26" s="5" customFormat="1" ht="13.8" x14ac:dyDescent="0.3">
      <c r="A10" s="7">
        <v>5</v>
      </c>
      <c r="B10" s="8">
        <v>45005</v>
      </c>
      <c r="C10" s="8">
        <v>45007</v>
      </c>
      <c r="D10" s="7">
        <v>2</v>
      </c>
      <c r="E10" s="7">
        <f>SUM($D$6:D10)</f>
        <v>8</v>
      </c>
      <c r="F10" s="8">
        <v>44998</v>
      </c>
      <c r="G10" s="9">
        <v>7.0900000000000005E-2</v>
      </c>
      <c r="H10" s="7">
        <f t="shared" si="1"/>
        <v>3.8849315068493156E-4</v>
      </c>
      <c r="I10" s="7">
        <f t="shared" si="5"/>
        <v>1.5536164383561644E-3</v>
      </c>
      <c r="J10" s="15"/>
      <c r="K10" s="14">
        <v>100000000</v>
      </c>
      <c r="L10" s="20">
        <f t="shared" si="2"/>
        <v>38849.315068493153</v>
      </c>
      <c r="M10" s="12">
        <f t="shared" si="0"/>
        <v>10958.904109589041</v>
      </c>
      <c r="N10" s="20">
        <f t="shared" si="3"/>
        <v>49808.219178082196</v>
      </c>
      <c r="O10" s="12">
        <v>0</v>
      </c>
      <c r="P10" s="7">
        <f t="shared" si="4"/>
        <v>0</v>
      </c>
      <c r="R10" s="12">
        <v>0.5</v>
      </c>
      <c r="S10" s="12">
        <v>0.5</v>
      </c>
      <c r="T10" s="12">
        <v>0</v>
      </c>
      <c r="U10" s="12">
        <f>R10*K10</f>
        <v>50000000</v>
      </c>
      <c r="V10" s="12">
        <f>U10*G10*D10/365</f>
        <v>19424.657534246577</v>
      </c>
      <c r="W10" s="12">
        <f>S10*K10</f>
        <v>50000000</v>
      </c>
      <c r="X10" s="12">
        <f>W10*G10*D10/365</f>
        <v>19424.657534246577</v>
      </c>
      <c r="Y10" s="12">
        <f>T10*K10</f>
        <v>0</v>
      </c>
      <c r="Z10" s="12">
        <f>Y10*G10*D10/365</f>
        <v>0</v>
      </c>
    </row>
    <row r="11" spans="1:26" s="5" customFormat="1" ht="13.8" x14ac:dyDescent="0.3">
      <c r="A11" s="7">
        <v>6</v>
      </c>
      <c r="B11" s="8">
        <v>45007</v>
      </c>
      <c r="C11" s="8">
        <v>45008</v>
      </c>
      <c r="D11" s="7">
        <v>1</v>
      </c>
      <c r="E11" s="7">
        <f>SUM($D$6:D11)</f>
        <v>9</v>
      </c>
      <c r="F11" s="8">
        <v>44999</v>
      </c>
      <c r="G11" s="9">
        <v>7.1340000000000001E-2</v>
      </c>
      <c r="H11" s="7">
        <f t="shared" si="1"/>
        <v>1.9545205479452055E-4</v>
      </c>
      <c r="I11" s="7">
        <f t="shared" si="5"/>
        <v>1.7490684931506849E-3</v>
      </c>
      <c r="J11" s="15"/>
      <c r="K11" s="14">
        <v>100000000</v>
      </c>
      <c r="L11" s="20">
        <f t="shared" si="2"/>
        <v>19545.205479452055</v>
      </c>
      <c r="M11" s="12">
        <f t="shared" si="0"/>
        <v>5479.4520547945203</v>
      </c>
      <c r="N11" s="20">
        <f t="shared" si="3"/>
        <v>25024.657534246577</v>
      </c>
      <c r="O11" s="12">
        <v>0</v>
      </c>
      <c r="P11" s="7">
        <f t="shared" si="4"/>
        <v>0</v>
      </c>
      <c r="R11" s="12">
        <v>0.5</v>
      </c>
      <c r="S11" s="12">
        <v>0.25</v>
      </c>
      <c r="T11" s="12">
        <v>0.25</v>
      </c>
      <c r="U11" s="12">
        <f>R11*K11</f>
        <v>50000000</v>
      </c>
      <c r="V11" s="12">
        <f>U11*G11*D11/365</f>
        <v>9772.6027397260277</v>
      </c>
      <c r="W11" s="12">
        <f>S11*K11</f>
        <v>25000000</v>
      </c>
      <c r="X11" s="12">
        <f>W11*G11*D11/365</f>
        <v>4886.3013698630139</v>
      </c>
      <c r="Y11" s="12">
        <f>T11*K11</f>
        <v>25000000</v>
      </c>
      <c r="Z11" s="12">
        <f>Y11*G11*D11/365</f>
        <v>4886.3013698630139</v>
      </c>
    </row>
    <row r="12" spans="1:26" s="5" customFormat="1" ht="13.8" x14ac:dyDescent="0.3">
      <c r="A12" s="7">
        <v>7</v>
      </c>
      <c r="B12" s="8">
        <v>45008</v>
      </c>
      <c r="C12" s="8">
        <v>45009</v>
      </c>
      <c r="D12" s="7">
        <v>1</v>
      </c>
      <c r="E12" s="7">
        <f>SUM($D$6:D12)</f>
        <v>10</v>
      </c>
      <c r="F12" s="8">
        <v>45000</v>
      </c>
      <c r="G12" s="9">
        <v>7.0879999999999999E-2</v>
      </c>
      <c r="H12" s="7">
        <f t="shared" si="1"/>
        <v>1.9419178082191781E-4</v>
      </c>
      <c r="I12" s="7">
        <f t="shared" si="5"/>
        <v>1.9432602739726027E-3</v>
      </c>
      <c r="J12" s="15"/>
      <c r="K12" s="14">
        <v>100000000</v>
      </c>
      <c r="L12" s="20">
        <f t="shared" si="2"/>
        <v>19419.178082191782</v>
      </c>
      <c r="M12" s="12">
        <f t="shared" si="0"/>
        <v>5479.4520547945203</v>
      </c>
      <c r="N12" s="20">
        <f t="shared" si="3"/>
        <v>24898.630136986303</v>
      </c>
      <c r="O12" s="12">
        <v>0</v>
      </c>
      <c r="P12" s="7">
        <f t="shared" si="4"/>
        <v>0</v>
      </c>
      <c r="R12" s="12">
        <v>0.5</v>
      </c>
      <c r="S12" s="12">
        <v>0.25</v>
      </c>
      <c r="T12" s="12">
        <v>0.25</v>
      </c>
      <c r="U12" s="12">
        <f>R12*K12</f>
        <v>50000000</v>
      </c>
      <c r="V12" s="12">
        <f>U12*G12*D12/365</f>
        <v>9709.5890410958909</v>
      </c>
      <c r="W12" s="12">
        <f>S12*K12</f>
        <v>25000000</v>
      </c>
      <c r="X12" s="12">
        <f>W12*G12*D12/365</f>
        <v>4854.7945205479455</v>
      </c>
      <c r="Y12" s="12">
        <f>T12*K12</f>
        <v>25000000</v>
      </c>
      <c r="Z12" s="12">
        <f>Y12*G12*D12/365</f>
        <v>4854.7945205479455</v>
      </c>
    </row>
    <row r="13" spans="1:26" s="5" customFormat="1" ht="13.8" x14ac:dyDescent="0.3">
      <c r="A13" s="7">
        <v>8</v>
      </c>
      <c r="B13" s="8">
        <v>45009</v>
      </c>
      <c r="C13" s="8">
        <v>45012</v>
      </c>
      <c r="D13" s="7">
        <v>3</v>
      </c>
      <c r="E13" s="7">
        <f>SUM($D$6:D13)</f>
        <v>13</v>
      </c>
      <c r="F13" s="8">
        <v>45001</v>
      </c>
      <c r="G13" s="9">
        <v>7.0870000000000002E-2</v>
      </c>
      <c r="H13" s="7">
        <f t="shared" si="1"/>
        <v>5.8249315068493155E-4</v>
      </c>
      <c r="I13" s="7">
        <f t="shared" si="5"/>
        <v>2.5257534246575343E-3</v>
      </c>
      <c r="J13" s="15"/>
      <c r="K13" s="14">
        <v>100000000</v>
      </c>
      <c r="L13" s="20">
        <f t="shared" si="2"/>
        <v>58249.315068493153</v>
      </c>
      <c r="M13" s="12">
        <f t="shared" si="0"/>
        <v>16438.35616438356</v>
      </c>
      <c r="N13" s="20">
        <f t="shared" si="3"/>
        <v>74687.671232876717</v>
      </c>
      <c r="O13" s="12">
        <v>0</v>
      </c>
      <c r="P13" s="7">
        <f t="shared" si="4"/>
        <v>0</v>
      </c>
      <c r="R13" s="12">
        <v>0.5</v>
      </c>
      <c r="S13" s="12">
        <v>0.25</v>
      </c>
      <c r="T13" s="12">
        <v>0.25</v>
      </c>
      <c r="U13" s="12">
        <f>R13*K13</f>
        <v>50000000</v>
      </c>
      <c r="V13" s="12">
        <f>U13*G13*D13/365</f>
        <v>29124.657534246577</v>
      </c>
      <c r="W13" s="12">
        <f>S13*K13</f>
        <v>25000000</v>
      </c>
      <c r="X13" s="12">
        <f>W13*G13*D13/365</f>
        <v>14562.328767123288</v>
      </c>
      <c r="Y13" s="12">
        <f>T13*K13</f>
        <v>25000000</v>
      </c>
      <c r="Z13" s="12">
        <f>Y13*G13*D13/365</f>
        <v>14562.328767123288</v>
      </c>
    </row>
    <row r="14" spans="1:26" s="5" customFormat="1" ht="13.8" x14ac:dyDescent="0.3">
      <c r="A14" s="7">
        <v>9</v>
      </c>
      <c r="B14" s="8">
        <v>45012</v>
      </c>
      <c r="C14" s="8">
        <v>45013</v>
      </c>
      <c r="D14" s="7">
        <v>1</v>
      </c>
      <c r="E14" s="7">
        <f>SUM($D$6:D14)</f>
        <v>14</v>
      </c>
      <c r="F14" s="8">
        <v>45002</v>
      </c>
      <c r="G14" s="9">
        <v>7.0870000000000002E-2</v>
      </c>
      <c r="H14" s="7">
        <f t="shared" si="1"/>
        <v>1.9416438356164385E-4</v>
      </c>
      <c r="I14" s="7">
        <f t="shared" si="5"/>
        <v>2.7199178082191783E-3</v>
      </c>
      <c r="J14" s="15"/>
      <c r="K14" s="14">
        <v>90000000</v>
      </c>
      <c r="L14" s="20">
        <f t="shared" si="2"/>
        <v>17474.794520547945</v>
      </c>
      <c r="M14" s="12">
        <f t="shared" si="0"/>
        <v>4931.5068493150684</v>
      </c>
      <c r="N14" s="20">
        <f t="shared" si="3"/>
        <v>22406.301369863013</v>
      </c>
      <c r="O14" s="12">
        <v>-10000000</v>
      </c>
      <c r="P14" s="7">
        <f>ROUND(-O14*I13,2)</f>
        <v>25257.53</v>
      </c>
      <c r="R14" s="12">
        <v>0.5</v>
      </c>
      <c r="S14" s="12">
        <v>0.25</v>
      </c>
      <c r="T14" s="12">
        <v>0.25</v>
      </c>
      <c r="U14" s="12">
        <f>R14*K14</f>
        <v>45000000</v>
      </c>
      <c r="V14" s="12">
        <f>U14*G14*D14/365</f>
        <v>8737.3972602739723</v>
      </c>
      <c r="W14" s="12">
        <f>S14*K14</f>
        <v>22500000</v>
      </c>
      <c r="X14" s="12">
        <f>W14*G14*D14/365</f>
        <v>4368.6986301369861</v>
      </c>
      <c r="Y14" s="12">
        <f>T14*K14</f>
        <v>22500000</v>
      </c>
      <c r="Z14" s="12">
        <f>Y14*G14*D14/365</f>
        <v>4368.6986301369861</v>
      </c>
    </row>
    <row r="15" spans="1:26" s="5" customFormat="1" ht="13.8" x14ac:dyDescent="0.3">
      <c r="A15" s="7">
        <v>10</v>
      </c>
      <c r="B15" s="8">
        <v>45013</v>
      </c>
      <c r="C15" s="8">
        <v>45014</v>
      </c>
      <c r="D15" s="7">
        <v>1</v>
      </c>
      <c r="E15" s="7">
        <f>SUM($D$6:D15)</f>
        <v>15</v>
      </c>
      <c r="F15" s="8">
        <v>45005</v>
      </c>
      <c r="G15" s="9">
        <v>7.0890000000000009E-2</v>
      </c>
      <c r="H15" s="7">
        <f t="shared" si="1"/>
        <v>1.9421917808219179E-4</v>
      </c>
      <c r="I15" s="7">
        <f t="shared" si="5"/>
        <v>2.9141369863013699E-3</v>
      </c>
      <c r="J15" s="15"/>
      <c r="K15" s="14">
        <v>90000000</v>
      </c>
      <c r="L15" s="20">
        <f t="shared" si="2"/>
        <v>17479.726027397264</v>
      </c>
      <c r="M15" s="12">
        <f t="shared" si="0"/>
        <v>4931.5068493150684</v>
      </c>
      <c r="N15" s="20">
        <f t="shared" si="3"/>
        <v>22411.232876712333</v>
      </c>
      <c r="O15" s="12">
        <v>0</v>
      </c>
      <c r="P15" s="7">
        <f t="shared" ref="P15:P25" si="6">ROUND(-O15*I14,2)</f>
        <v>0</v>
      </c>
      <c r="R15" s="12">
        <v>0.5</v>
      </c>
      <c r="S15" s="12">
        <v>0.25</v>
      </c>
      <c r="T15" s="12">
        <v>0.25</v>
      </c>
      <c r="U15" s="12">
        <f>R15*K15</f>
        <v>45000000</v>
      </c>
      <c r="V15" s="12">
        <f>U15*G15*D15/365</f>
        <v>8739.8630136986321</v>
      </c>
      <c r="W15" s="12">
        <f>S15*K15</f>
        <v>22500000</v>
      </c>
      <c r="X15" s="12">
        <f>W15*G15*D15/365</f>
        <v>4369.9315068493161</v>
      </c>
      <c r="Y15" s="12">
        <f>T15*K15</f>
        <v>22500000</v>
      </c>
      <c r="Z15" s="12">
        <f>Y15*G15*D15/365</f>
        <v>4369.9315068493161</v>
      </c>
    </row>
    <row r="16" spans="1:26" s="5" customFormat="1" ht="13.8" x14ac:dyDescent="0.3">
      <c r="A16" s="7">
        <v>11</v>
      </c>
      <c r="B16" s="8">
        <v>45014</v>
      </c>
      <c r="C16" s="8">
        <v>45015</v>
      </c>
      <c r="D16" s="7">
        <v>1</v>
      </c>
      <c r="E16" s="7">
        <f>SUM($D$6:D16)</f>
        <v>16</v>
      </c>
      <c r="F16" s="8">
        <v>45007</v>
      </c>
      <c r="G16" s="9">
        <v>7.0980000000000001E-2</v>
      </c>
      <c r="H16" s="7">
        <f t="shared" si="1"/>
        <v>1.9446575342465754E-4</v>
      </c>
      <c r="I16" s="7">
        <f t="shared" si="5"/>
        <v>3.1086027397260276E-3</v>
      </c>
      <c r="J16" s="15"/>
      <c r="K16" s="14">
        <v>90000000</v>
      </c>
      <c r="L16" s="20">
        <f t="shared" si="2"/>
        <v>17501.917808219179</v>
      </c>
      <c r="M16" s="12">
        <f t="shared" si="0"/>
        <v>4931.5068493150684</v>
      </c>
      <c r="N16" s="20">
        <f t="shared" si="3"/>
        <v>22433.424657534248</v>
      </c>
      <c r="O16" s="12">
        <v>0</v>
      </c>
      <c r="P16" s="7">
        <f t="shared" si="6"/>
        <v>0</v>
      </c>
      <c r="R16" s="12">
        <v>0.4</v>
      </c>
      <c r="S16" s="12">
        <v>0.25</v>
      </c>
      <c r="T16" s="12">
        <v>0.35</v>
      </c>
      <c r="U16" s="12">
        <f>R16*K16</f>
        <v>36000000</v>
      </c>
      <c r="V16" s="12">
        <f>U16*G16*D16/365</f>
        <v>7000.767123287671</v>
      </c>
      <c r="W16" s="12">
        <f>S16*K16</f>
        <v>22500000</v>
      </c>
      <c r="X16" s="12">
        <f>W16*G16*D16/365</f>
        <v>4375.4794520547948</v>
      </c>
      <c r="Y16" s="12">
        <f>T16*K16</f>
        <v>31499999.999999996</v>
      </c>
      <c r="Z16" s="12">
        <f>Y16*G16*D16/365</f>
        <v>6125.6712328767126</v>
      </c>
    </row>
    <row r="17" spans="1:26" s="5" customFormat="1" ht="13.8" x14ac:dyDescent="0.3">
      <c r="A17" s="7">
        <v>12</v>
      </c>
      <c r="B17" s="8">
        <v>45015</v>
      </c>
      <c r="C17" s="8">
        <v>45016</v>
      </c>
      <c r="D17" s="7">
        <v>1</v>
      </c>
      <c r="E17" s="7">
        <f>SUM($D$6:D17)</f>
        <v>17</v>
      </c>
      <c r="F17" s="8">
        <v>45008</v>
      </c>
      <c r="G17" s="9">
        <v>7.0919999999999997E-2</v>
      </c>
      <c r="H17" s="7">
        <f t="shared" si="1"/>
        <v>1.9430136986301369E-4</v>
      </c>
      <c r="I17" s="7">
        <f t="shared" si="5"/>
        <v>3.3029041095890411E-3</v>
      </c>
      <c r="J17" s="15"/>
      <c r="K17" s="14">
        <v>90000000</v>
      </c>
      <c r="L17" s="20">
        <f t="shared" si="2"/>
        <v>17487.123287671231</v>
      </c>
      <c r="M17" s="12">
        <f t="shared" si="0"/>
        <v>4931.5068493150684</v>
      </c>
      <c r="N17" s="20">
        <f t="shared" si="3"/>
        <v>22418.630136986299</v>
      </c>
      <c r="O17" s="12">
        <v>0</v>
      </c>
      <c r="P17" s="7">
        <f t="shared" si="6"/>
        <v>0</v>
      </c>
      <c r="R17" s="12">
        <v>0.4</v>
      </c>
      <c r="S17" s="12">
        <v>0.25</v>
      </c>
      <c r="T17" s="12">
        <v>0.35</v>
      </c>
      <c r="U17" s="12">
        <f>R17*K17</f>
        <v>36000000</v>
      </c>
      <c r="V17" s="12">
        <f>U17*G17*D17/365</f>
        <v>6994.8493150684935</v>
      </c>
      <c r="W17" s="12">
        <f>S17*K17</f>
        <v>22500000</v>
      </c>
      <c r="X17" s="12">
        <f>W17*G17*D17/365</f>
        <v>4371.7808219178078</v>
      </c>
      <c r="Y17" s="12">
        <f>T17*K17</f>
        <v>31499999.999999996</v>
      </c>
      <c r="Z17" s="12">
        <f>Y17*G17*D17/365</f>
        <v>6120.4931506849298</v>
      </c>
    </row>
    <row r="18" spans="1:26" s="5" customFormat="1" ht="13.8" x14ac:dyDescent="0.3">
      <c r="A18" s="7">
        <v>13</v>
      </c>
      <c r="B18" s="8">
        <v>45016</v>
      </c>
      <c r="C18" s="8">
        <v>45019</v>
      </c>
      <c r="D18" s="7">
        <v>3</v>
      </c>
      <c r="E18" s="7">
        <f>SUM($D$6:D18)</f>
        <v>20</v>
      </c>
      <c r="F18" s="8">
        <v>45009</v>
      </c>
      <c r="G18" s="9">
        <v>7.0910000000000001E-2</v>
      </c>
      <c r="H18" s="7">
        <f t="shared" si="1"/>
        <v>5.8282191780821915E-4</v>
      </c>
      <c r="I18" s="7">
        <f t="shared" si="5"/>
        <v>3.8857260273972602E-3</v>
      </c>
      <c r="J18" s="15"/>
      <c r="K18" s="14">
        <v>90000000</v>
      </c>
      <c r="L18" s="20">
        <f t="shared" si="2"/>
        <v>52453.972602739726</v>
      </c>
      <c r="M18" s="12">
        <f t="shared" si="0"/>
        <v>14794.520547945205</v>
      </c>
      <c r="N18" s="20">
        <f t="shared" si="3"/>
        <v>67248.493150684924</v>
      </c>
      <c r="O18" s="12">
        <v>0</v>
      </c>
      <c r="P18" s="7">
        <f t="shared" si="6"/>
        <v>0</v>
      </c>
      <c r="R18" s="12">
        <v>0.4</v>
      </c>
      <c r="S18" s="12">
        <v>0.25</v>
      </c>
      <c r="T18" s="12">
        <v>0.35</v>
      </c>
      <c r="U18" s="12">
        <f>R18*K18</f>
        <v>36000000</v>
      </c>
      <c r="V18" s="12">
        <f>U18*G18*D18/365</f>
        <v>20981.589041095889</v>
      </c>
      <c r="W18" s="12">
        <f>S18*K18</f>
        <v>22500000</v>
      </c>
      <c r="X18" s="12">
        <f>W18*G18*D18/365</f>
        <v>13113.493150684932</v>
      </c>
      <c r="Y18" s="12">
        <f>T18*K18</f>
        <v>31499999.999999996</v>
      </c>
      <c r="Z18" s="12">
        <f>Y18*G18*D18/365</f>
        <v>18358.890410958898</v>
      </c>
    </row>
    <row r="19" spans="1:26" s="5" customFormat="1" ht="13.8" x14ac:dyDescent="0.3">
      <c r="A19" s="7">
        <v>14</v>
      </c>
      <c r="B19" s="8">
        <v>45019</v>
      </c>
      <c r="C19" s="8">
        <v>45020</v>
      </c>
      <c r="D19" s="7">
        <v>1</v>
      </c>
      <c r="E19" s="7">
        <f>SUM($D$6:D19)</f>
        <v>21</v>
      </c>
      <c r="F19" s="8">
        <v>45012</v>
      </c>
      <c r="G19" s="9">
        <v>7.0910000000000001E-2</v>
      </c>
      <c r="H19" s="7">
        <f t="shared" si="1"/>
        <v>1.9427397260273973E-4</v>
      </c>
      <c r="I19" s="7">
        <f t="shared" si="5"/>
        <v>4.0800000000000003E-3</v>
      </c>
      <c r="J19" s="15"/>
      <c r="K19" s="14">
        <v>90000000</v>
      </c>
      <c r="L19" s="20">
        <f t="shared" si="2"/>
        <v>17484.657534246577</v>
      </c>
      <c r="M19" s="12">
        <f t="shared" si="0"/>
        <v>4931.5068493150684</v>
      </c>
      <c r="N19" s="20">
        <f t="shared" si="3"/>
        <v>22416.164383561645</v>
      </c>
      <c r="O19" s="12">
        <v>0</v>
      </c>
      <c r="P19" s="7">
        <f t="shared" si="6"/>
        <v>0</v>
      </c>
      <c r="R19" s="12">
        <v>0.4</v>
      </c>
      <c r="S19" s="12">
        <v>0</v>
      </c>
      <c r="T19" s="12">
        <v>0.6</v>
      </c>
      <c r="U19" s="12">
        <f>R19*K19</f>
        <v>36000000</v>
      </c>
      <c r="V19" s="12">
        <f>U19*G19*D19/365</f>
        <v>6993.8630136986303</v>
      </c>
      <c r="W19" s="12">
        <f>S19*K19</f>
        <v>0</v>
      </c>
      <c r="X19" s="12">
        <f>W19*G19*D19/365</f>
        <v>0</v>
      </c>
      <c r="Y19" s="12">
        <f>T19*K19</f>
        <v>54000000</v>
      </c>
      <c r="Z19" s="12">
        <f>Y19*G19*D19/365</f>
        <v>10490.794520547945</v>
      </c>
    </row>
    <row r="20" spans="1:26" s="5" customFormat="1" ht="13.8" x14ac:dyDescent="0.3">
      <c r="A20" s="7">
        <v>15</v>
      </c>
      <c r="B20" s="8">
        <v>45020</v>
      </c>
      <c r="C20" s="8">
        <v>45021</v>
      </c>
      <c r="D20" s="7">
        <v>1</v>
      </c>
      <c r="E20" s="7">
        <f>SUM($D$6:D20)</f>
        <v>22</v>
      </c>
      <c r="F20" s="8">
        <v>45013</v>
      </c>
      <c r="G20" s="9">
        <v>7.0910000000000001E-2</v>
      </c>
      <c r="H20" s="7">
        <f t="shared" si="1"/>
        <v>1.9427397260273973E-4</v>
      </c>
      <c r="I20" s="7">
        <f>H20+I19</f>
        <v>4.27427397260274E-3</v>
      </c>
      <c r="J20" s="15"/>
      <c r="K20" s="14">
        <v>90000000</v>
      </c>
      <c r="L20" s="20">
        <f t="shared" si="2"/>
        <v>17484.657534246577</v>
      </c>
      <c r="M20" s="12">
        <f t="shared" si="0"/>
        <v>4931.5068493150684</v>
      </c>
      <c r="N20" s="20">
        <f t="shared" si="3"/>
        <v>22416.164383561645</v>
      </c>
      <c r="O20" s="12">
        <v>0</v>
      </c>
      <c r="P20" s="7">
        <f t="shared" si="6"/>
        <v>0</v>
      </c>
      <c r="R20" s="12">
        <v>0.4</v>
      </c>
      <c r="S20" s="12">
        <v>0</v>
      </c>
      <c r="T20" s="12">
        <v>0.6</v>
      </c>
      <c r="U20" s="12">
        <f>R20*K20</f>
        <v>36000000</v>
      </c>
      <c r="V20" s="12">
        <f>U20*G20*D20/365</f>
        <v>6993.8630136986303</v>
      </c>
      <c r="W20" s="12">
        <f>S20*K20</f>
        <v>0</v>
      </c>
      <c r="X20" s="12">
        <f>W20*G20*D20/365</f>
        <v>0</v>
      </c>
      <c r="Y20" s="12">
        <f>T20*K20</f>
        <v>54000000</v>
      </c>
      <c r="Z20" s="12">
        <f>Y20*G20*D20/365</f>
        <v>10490.794520547945</v>
      </c>
    </row>
    <row r="21" spans="1:26" s="5" customFormat="1" ht="13.8" x14ac:dyDescent="0.3">
      <c r="A21" s="7">
        <v>16</v>
      </c>
      <c r="B21" s="8">
        <v>45021</v>
      </c>
      <c r="C21" s="8">
        <v>45022</v>
      </c>
      <c r="D21" s="7">
        <v>1</v>
      </c>
      <c r="E21" s="7">
        <f>SUM($D$6:D21)</f>
        <v>23</v>
      </c>
      <c r="F21" s="8">
        <v>45014</v>
      </c>
      <c r="G21" s="9">
        <v>7.1010000000000004E-2</v>
      </c>
      <c r="H21" s="7">
        <f t="shared" si="1"/>
        <v>1.9454794520547947E-4</v>
      </c>
      <c r="I21" s="7">
        <f t="shared" si="5"/>
        <v>4.4688219178082196E-3</v>
      </c>
      <c r="J21" s="15"/>
      <c r="K21" s="14">
        <v>90000000</v>
      </c>
      <c r="L21" s="20">
        <f t="shared" si="2"/>
        <v>17509.31506849315</v>
      </c>
      <c r="M21" s="12">
        <f t="shared" si="0"/>
        <v>4931.5068493150684</v>
      </c>
      <c r="N21" s="20">
        <f t="shared" si="3"/>
        <v>22440.821917808218</v>
      </c>
      <c r="O21" s="12">
        <v>0</v>
      </c>
      <c r="P21" s="7">
        <f t="shared" si="6"/>
        <v>0</v>
      </c>
      <c r="R21" s="12">
        <v>0.4</v>
      </c>
      <c r="S21" s="12">
        <v>0</v>
      </c>
      <c r="T21" s="12">
        <v>0.6</v>
      </c>
      <c r="U21" s="12">
        <f>R21*K21</f>
        <v>36000000</v>
      </c>
      <c r="V21" s="12">
        <f>U21*G21*D21/365</f>
        <v>7003.7260273972606</v>
      </c>
      <c r="W21" s="12">
        <f>S21*K21</f>
        <v>0</v>
      </c>
      <c r="X21" s="12">
        <f>W21*G21*D21/365</f>
        <v>0</v>
      </c>
      <c r="Y21" s="12">
        <f>T21*K21</f>
        <v>54000000</v>
      </c>
      <c r="Z21" s="12">
        <f>Y21*G21*D21/365</f>
        <v>10505.589041095891</v>
      </c>
    </row>
    <row r="22" spans="1:26" s="5" customFormat="1" ht="13.8" x14ac:dyDescent="0.3">
      <c r="A22" s="7">
        <v>17</v>
      </c>
      <c r="B22" s="8">
        <v>45022</v>
      </c>
      <c r="C22" s="8">
        <v>45027</v>
      </c>
      <c r="D22" s="7">
        <v>5</v>
      </c>
      <c r="E22" s="7">
        <f>SUM($D$6:D22)</f>
        <v>28</v>
      </c>
      <c r="F22" s="8">
        <v>45015</v>
      </c>
      <c r="G22" s="9">
        <v>7.0949999999999999E-2</v>
      </c>
      <c r="H22" s="7">
        <f t="shared" si="1"/>
        <v>9.7191780821917809E-4</v>
      </c>
      <c r="I22" s="7">
        <f t="shared" si="5"/>
        <v>5.4407397260273979E-3</v>
      </c>
      <c r="J22" s="15"/>
      <c r="K22" s="14">
        <v>90000000</v>
      </c>
      <c r="L22" s="20">
        <f t="shared" si="2"/>
        <v>87472.602739726033</v>
      </c>
      <c r="M22" s="12">
        <f t="shared" si="0"/>
        <v>24657.534246575342</v>
      </c>
      <c r="N22" s="20">
        <f t="shared" si="3"/>
        <v>112130.13698630137</v>
      </c>
      <c r="O22" s="12">
        <v>0</v>
      </c>
      <c r="P22" s="7">
        <f t="shared" si="6"/>
        <v>0</v>
      </c>
      <c r="R22" s="12">
        <v>0.4</v>
      </c>
      <c r="S22" s="12">
        <v>0</v>
      </c>
      <c r="T22" s="12">
        <v>0.6</v>
      </c>
      <c r="U22" s="12">
        <f>R22*K22</f>
        <v>36000000</v>
      </c>
      <c r="V22" s="12">
        <f>U22*G22*D22/365</f>
        <v>34989.04109589041</v>
      </c>
      <c r="W22" s="12">
        <f>S22*K22</f>
        <v>0</v>
      </c>
      <c r="X22" s="12">
        <f>W22*G22*D22/365</f>
        <v>0</v>
      </c>
      <c r="Y22" s="12">
        <f>T22*K22</f>
        <v>54000000</v>
      </c>
      <c r="Z22" s="12">
        <f>Y22*G22*D22/365</f>
        <v>52483.561643835616</v>
      </c>
    </row>
    <row r="23" spans="1:26" s="5" customFormat="1" ht="13.8" x14ac:dyDescent="0.3">
      <c r="A23" s="7">
        <v>18</v>
      </c>
      <c r="B23" s="8">
        <v>45027</v>
      </c>
      <c r="C23" s="8">
        <v>45028</v>
      </c>
      <c r="D23" s="7">
        <v>1</v>
      </c>
      <c r="E23" s="7">
        <f>SUM($D$6:D23)</f>
        <v>29</v>
      </c>
      <c r="F23" s="8">
        <v>45016</v>
      </c>
      <c r="G23" s="9">
        <v>7.5689999999999993E-2</v>
      </c>
      <c r="H23" s="7">
        <f t="shared" si="1"/>
        <v>2.0736986301369862E-4</v>
      </c>
      <c r="I23" s="7">
        <f t="shared" si="5"/>
        <v>5.6481095890410964E-3</v>
      </c>
      <c r="J23" s="15"/>
      <c r="K23" s="14">
        <v>90000000</v>
      </c>
      <c r="L23" s="20">
        <f t="shared" si="2"/>
        <v>18663.287671232873</v>
      </c>
      <c r="M23" s="12">
        <f t="shared" si="0"/>
        <v>4931.5068493150684</v>
      </c>
      <c r="N23" s="20">
        <f t="shared" si="3"/>
        <v>23594.794520547941</v>
      </c>
      <c r="O23" s="12">
        <v>0</v>
      </c>
      <c r="P23" s="7">
        <f t="shared" si="6"/>
        <v>0</v>
      </c>
      <c r="R23" s="12">
        <v>0.4</v>
      </c>
      <c r="S23" s="12">
        <v>0</v>
      </c>
      <c r="T23" s="12">
        <v>0.6</v>
      </c>
      <c r="U23" s="12">
        <f>R23*K23</f>
        <v>36000000</v>
      </c>
      <c r="V23" s="12">
        <f>U23*G23*D23/365</f>
        <v>7465.3150684931497</v>
      </c>
      <c r="W23" s="12">
        <f>S23*K23</f>
        <v>0</v>
      </c>
      <c r="X23" s="12">
        <f>W23*G23*D23/365</f>
        <v>0</v>
      </c>
      <c r="Y23" s="12">
        <f>T23*K23</f>
        <v>54000000</v>
      </c>
      <c r="Z23" s="12">
        <f>Y23*G23*D23/365</f>
        <v>11197.972602739725</v>
      </c>
    </row>
    <row r="24" spans="1:26" s="5" customFormat="1" ht="13.8" x14ac:dyDescent="0.3">
      <c r="A24" s="7">
        <v>19</v>
      </c>
      <c r="B24" s="8">
        <v>45028</v>
      </c>
      <c r="C24" s="8">
        <v>45029</v>
      </c>
      <c r="D24" s="7">
        <v>1</v>
      </c>
      <c r="E24" s="7">
        <f>SUM($D$6:D24)</f>
        <v>30</v>
      </c>
      <c r="F24" s="8">
        <v>45019</v>
      </c>
      <c r="G24" s="9">
        <v>7.5859999999999997E-2</v>
      </c>
      <c r="H24" s="7">
        <f t="shared" si="1"/>
        <v>2.0783561643835616E-4</v>
      </c>
      <c r="I24" s="7">
        <f t="shared" si="5"/>
        <v>5.8559452054794525E-3</v>
      </c>
      <c r="J24" s="15"/>
      <c r="K24" s="14">
        <v>90000000</v>
      </c>
      <c r="L24" s="20">
        <f t="shared" si="2"/>
        <v>18705.205479452055</v>
      </c>
      <c r="M24" s="12">
        <f t="shared" si="0"/>
        <v>4931.5068493150684</v>
      </c>
      <c r="N24" s="20">
        <f t="shared" si="3"/>
        <v>23636.712328767124</v>
      </c>
      <c r="O24" s="12">
        <v>0</v>
      </c>
      <c r="P24" s="7">
        <f t="shared" si="6"/>
        <v>0</v>
      </c>
      <c r="R24" s="12">
        <v>0.4</v>
      </c>
      <c r="S24" s="12">
        <v>0</v>
      </c>
      <c r="T24" s="12">
        <v>0.6</v>
      </c>
      <c r="U24" s="12">
        <f>R24*K24</f>
        <v>36000000</v>
      </c>
      <c r="V24" s="12">
        <f>U24*G24*D24/365</f>
        <v>7482.0821917808216</v>
      </c>
      <c r="W24" s="12">
        <f>S24*K24</f>
        <v>0</v>
      </c>
      <c r="X24" s="12">
        <f>W24*G24*D24/365</f>
        <v>0</v>
      </c>
      <c r="Y24" s="12">
        <f>T24*K24</f>
        <v>54000000</v>
      </c>
      <c r="Z24" s="12">
        <f>Y24*G24*D24/365</f>
        <v>11223.123287671233</v>
      </c>
    </row>
    <row r="25" spans="1:26" s="5" customFormat="1" ht="13.8" x14ac:dyDescent="0.3">
      <c r="A25" s="7">
        <v>20</v>
      </c>
      <c r="B25" s="8">
        <v>45029</v>
      </c>
      <c r="C25" s="8">
        <v>45030</v>
      </c>
      <c r="D25" s="7">
        <v>1</v>
      </c>
      <c r="E25" s="7">
        <f>SUM($D$6:D25)</f>
        <v>31</v>
      </c>
      <c r="F25" s="8">
        <v>45020</v>
      </c>
      <c r="G25" s="9">
        <v>7.5789999999999996E-2</v>
      </c>
      <c r="H25" s="7">
        <f t="shared" si="1"/>
        <v>2.0764383561643835E-4</v>
      </c>
      <c r="I25" s="7">
        <f t="shared" si="5"/>
        <v>6.0635890410958909E-3</v>
      </c>
      <c r="J25" s="15"/>
      <c r="K25" s="14">
        <v>90000000</v>
      </c>
      <c r="L25" s="20">
        <f t="shared" si="2"/>
        <v>18687.945205479453</v>
      </c>
      <c r="M25" s="12">
        <f t="shared" si="0"/>
        <v>4931.5068493150684</v>
      </c>
      <c r="N25" s="20">
        <f t="shared" si="3"/>
        <v>23619.452054794521</v>
      </c>
      <c r="O25" s="12">
        <v>0</v>
      </c>
      <c r="P25" s="7">
        <f t="shared" si="6"/>
        <v>0</v>
      </c>
      <c r="R25" s="12">
        <v>0.4</v>
      </c>
      <c r="S25" s="12">
        <v>0</v>
      </c>
      <c r="T25" s="12">
        <v>0.6</v>
      </c>
      <c r="U25" s="12">
        <f>R25*K25</f>
        <v>36000000</v>
      </c>
      <c r="V25" s="12">
        <f>U25*G25*D25/365</f>
        <v>7475.178082191781</v>
      </c>
      <c r="W25" s="12">
        <f>S25*K25</f>
        <v>0</v>
      </c>
      <c r="X25" s="12">
        <f>W25*G25*D25/365</f>
        <v>0</v>
      </c>
      <c r="Y25" s="12">
        <f>T25*K25</f>
        <v>54000000</v>
      </c>
      <c r="Z25" s="12">
        <f>Y25*G25*D25/365</f>
        <v>11212.767123287671</v>
      </c>
    </row>
    <row r="26" spans="1:26" x14ac:dyDescent="0.3">
      <c r="D26" s="6">
        <f>SUM(D6:D25)</f>
        <v>31</v>
      </c>
      <c r="L26" s="16">
        <f>SUM(L6:L25)</f>
        <v>570980.54794520559</v>
      </c>
      <c r="M26" s="16">
        <f t="shared" ref="M26:N26" si="7">SUM(M6:M25)</f>
        <v>160000.00000000006</v>
      </c>
      <c r="N26" s="16">
        <f t="shared" si="7"/>
        <v>730980.5479452057</v>
      </c>
      <c r="O26" s="16">
        <f>SUM(O7:O25)</f>
        <v>-10000000</v>
      </c>
      <c r="P26" s="1">
        <f>SUM(P7:P25)</f>
        <v>25257.53</v>
      </c>
      <c r="V26" s="16">
        <f>SUM(V6:V25)</f>
        <v>257145.2054794521</v>
      </c>
      <c r="X26" s="16">
        <f>SUM(X6:X25)</f>
        <v>132583.63013698632</v>
      </c>
      <c r="Z26" s="16">
        <f>SUM(Z6:Z25)</f>
        <v>181251.71232876711</v>
      </c>
    </row>
    <row r="27" spans="1:26" ht="9" customHeight="1" x14ac:dyDescent="0.3"/>
    <row r="28" spans="1:26" x14ac:dyDescent="0.3">
      <c r="L28" s="16"/>
      <c r="Z28" s="16">
        <f>Z26+X26+V26</f>
        <v>570980.54794520559</v>
      </c>
    </row>
    <row r="29" spans="1:26" ht="9" customHeight="1" x14ac:dyDescent="0.3"/>
    <row r="30" spans="1:26" x14ac:dyDescent="0.3">
      <c r="L30" s="17"/>
      <c r="Y30" s="1" t="s">
        <v>32</v>
      </c>
      <c r="Z30" s="17">
        <f>Z28-L26</f>
        <v>0</v>
      </c>
    </row>
    <row r="31" spans="1:26" x14ac:dyDescent="0.3">
      <c r="G31" s="29"/>
    </row>
    <row r="32" spans="1:26" x14ac:dyDescent="0.3">
      <c r="G32" s="29"/>
    </row>
    <row r="33" spans="7:7" x14ac:dyDescent="0.3">
      <c r="G33" s="29"/>
    </row>
    <row r="34" spans="7:7" x14ac:dyDescent="0.3">
      <c r="G34" s="29"/>
    </row>
    <row r="35" spans="7:7" x14ac:dyDescent="0.3">
      <c r="G35" s="29"/>
    </row>
    <row r="36" spans="7:7" x14ac:dyDescent="0.3">
      <c r="G36" s="29"/>
    </row>
    <row r="37" spans="7:7" x14ac:dyDescent="0.3">
      <c r="G37" s="29"/>
    </row>
    <row r="39" spans="7:7" x14ac:dyDescent="0.3">
      <c r="G39" s="28"/>
    </row>
    <row r="40" spans="7:7" x14ac:dyDescent="0.3">
      <c r="G40" s="28"/>
    </row>
    <row r="41" spans="7:7" x14ac:dyDescent="0.3">
      <c r="G41" s="28"/>
    </row>
    <row r="42" spans="7:7" x14ac:dyDescent="0.3">
      <c r="G42" s="28"/>
    </row>
    <row r="43" spans="7:7" x14ac:dyDescent="0.3">
      <c r="G43" s="28"/>
    </row>
    <row r="44" spans="7:7" x14ac:dyDescent="0.3">
      <c r="G44" s="28"/>
    </row>
    <row r="45" spans="7:7" x14ac:dyDescent="0.3">
      <c r="G45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Compound Rate Agreement</vt:lpstr>
      <vt:lpstr>Daily Simple Agreeement</vt:lpstr>
    </vt:vector>
  </TitlesOfParts>
  <Company>FirstRand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Ruscic</dc:creator>
  <cp:lastModifiedBy>Ruscic, Ivan</cp:lastModifiedBy>
  <dcterms:created xsi:type="dcterms:W3CDTF">2023-05-11T13:50:45Z</dcterms:created>
  <dcterms:modified xsi:type="dcterms:W3CDTF">2023-09-21T13:36:24Z</dcterms:modified>
</cp:coreProperties>
</file>